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2560" windowHeight="3870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H2" i="3" l="1"/>
  <c r="H5" i="3"/>
  <c r="H4" i="3"/>
  <c r="K13" i="1"/>
  <c r="M13" i="1" s="1"/>
  <c r="L13" i="1"/>
  <c r="M12" i="1"/>
  <c r="L12" i="1"/>
  <c r="K12" i="1"/>
  <c r="F5" i="3"/>
  <c r="F4" i="3"/>
  <c r="F3" i="3"/>
  <c r="L7" i="1"/>
  <c r="J7" i="1"/>
  <c r="K7" i="1"/>
  <c r="M7" i="1"/>
  <c r="N7" i="1"/>
  <c r="J6" i="1"/>
  <c r="I14" i="1"/>
  <c r="H14" i="1"/>
  <c r="G14" i="1"/>
  <c r="BV69" i="6" l="1"/>
  <c r="BV71" i="6"/>
  <c r="BV73" i="6"/>
  <c r="BV75" i="6"/>
  <c r="BV77" i="6"/>
  <c r="BV79" i="6"/>
  <c r="BV81" i="6"/>
  <c r="BV83" i="6"/>
  <c r="BV85" i="6"/>
  <c r="BV87" i="6"/>
  <c r="BV89" i="6"/>
  <c r="BV91" i="6"/>
  <c r="BV93" i="6"/>
  <c r="BV95" i="6"/>
  <c r="BV97" i="6"/>
  <c r="BV99" i="6"/>
  <c r="BV101" i="6"/>
  <c r="BV103" i="6"/>
  <c r="BV105" i="6"/>
  <c r="BV133" i="6"/>
  <c r="BV135" i="6"/>
  <c r="BV137" i="6"/>
  <c r="BV139" i="6"/>
  <c r="BV141" i="6"/>
  <c r="BV143" i="6"/>
  <c r="BV145" i="6"/>
  <c r="BV147" i="6"/>
  <c r="BV149" i="6"/>
  <c r="BV151" i="6"/>
  <c r="BV153" i="6"/>
  <c r="BV155" i="6"/>
  <c r="BV157" i="6"/>
  <c r="BV159" i="6"/>
  <c r="BV161" i="6"/>
  <c r="BV163" i="6"/>
  <c r="CB163" i="6" s="1"/>
  <c r="BV165" i="6"/>
  <c r="CB165" i="6" s="1"/>
  <c r="BV167" i="6"/>
  <c r="CB167" i="6" s="1"/>
  <c r="BV181" i="6"/>
  <c r="CA181" i="6" s="1"/>
  <c r="BQ181" i="6"/>
  <c r="BP181" i="6"/>
  <c r="BR181" i="6" s="1"/>
  <c r="BS181" i="6" s="1"/>
  <c r="BV180" i="6"/>
  <c r="CA180" i="6" s="1"/>
  <c r="BQ180" i="6"/>
  <c r="BP180" i="6"/>
  <c r="BR180" i="6" s="1"/>
  <c r="BS180" i="6" s="1"/>
  <c r="BV179" i="6"/>
  <c r="CA179" i="6" s="1"/>
  <c r="BQ179" i="6"/>
  <c r="BP179" i="6"/>
  <c r="BR179" i="6" s="1"/>
  <c r="BS179" i="6" s="1"/>
  <c r="BV178" i="6"/>
  <c r="CA178" i="6" s="1"/>
  <c r="BQ178" i="6"/>
  <c r="BP178" i="6"/>
  <c r="BR178" i="6" s="1"/>
  <c r="BS178" i="6" s="1"/>
  <c r="BV177" i="6"/>
  <c r="CA177" i="6" s="1"/>
  <c r="BQ177" i="6"/>
  <c r="BP177" i="6"/>
  <c r="BR177" i="6" s="1"/>
  <c r="BS177" i="6" s="1"/>
  <c r="BV176" i="6"/>
  <c r="CA176" i="6" s="1"/>
  <c r="BQ176" i="6"/>
  <c r="BP176" i="6"/>
  <c r="BR176" i="6" s="1"/>
  <c r="BS176" i="6" s="1"/>
  <c r="BV175" i="6"/>
  <c r="BQ175" i="6"/>
  <c r="BP175" i="6"/>
  <c r="BR175" i="6" s="1"/>
  <c r="BS175" i="6" s="1"/>
  <c r="BV174" i="6"/>
  <c r="BQ174" i="6"/>
  <c r="BP174" i="6"/>
  <c r="BR174" i="6" s="1"/>
  <c r="BS174" i="6" s="1"/>
  <c r="BV173" i="6"/>
  <c r="BQ173" i="6"/>
  <c r="BP173" i="6"/>
  <c r="BR173" i="6" s="1"/>
  <c r="BS173" i="6" s="1"/>
  <c r="BV172" i="6"/>
  <c r="BQ172" i="6"/>
  <c r="BP172" i="6"/>
  <c r="BR172" i="6" s="1"/>
  <c r="BS172" i="6" s="1"/>
  <c r="BV171" i="6"/>
  <c r="BQ171" i="6"/>
  <c r="BP171" i="6"/>
  <c r="BR171" i="6" s="1"/>
  <c r="BS171" i="6" s="1"/>
  <c r="BV170" i="6"/>
  <c r="BQ170" i="6"/>
  <c r="BP170" i="6"/>
  <c r="BR170" i="6" s="1"/>
  <c r="BS170" i="6" s="1"/>
  <c r="BV169" i="6"/>
  <c r="BQ169" i="6"/>
  <c r="BP169" i="6"/>
  <c r="BV168" i="6"/>
  <c r="BQ168" i="6"/>
  <c r="BP168" i="6"/>
  <c r="BW167" i="6"/>
  <c r="BP167" i="6"/>
  <c r="BV166" i="6"/>
  <c r="CB166" i="6" s="1"/>
  <c r="BQ166" i="6"/>
  <c r="BP166" i="6"/>
  <c r="BR166" i="6" s="1"/>
  <c r="BS166" i="6" s="1"/>
  <c r="BQ165" i="6"/>
  <c r="BP165" i="6"/>
  <c r="BR165" i="6" s="1"/>
  <c r="BV164" i="6"/>
  <c r="CB164" i="6" s="1"/>
  <c r="BQ164" i="6"/>
  <c r="BP164" i="6"/>
  <c r="BR164" i="6" s="1"/>
  <c r="BS164" i="6" s="1"/>
  <c r="BQ163" i="6"/>
  <c r="BP163" i="6"/>
  <c r="BR163" i="6" s="1"/>
  <c r="BV162" i="6"/>
  <c r="BQ162" i="6"/>
  <c r="BP162" i="6"/>
  <c r="BR162" i="6" s="1"/>
  <c r="BS162" i="6" s="1"/>
  <c r="BQ161" i="6"/>
  <c r="BP161" i="6"/>
  <c r="BR161" i="6" s="1"/>
  <c r="BV160" i="6"/>
  <c r="BQ160" i="6"/>
  <c r="BP160" i="6"/>
  <c r="BR160" i="6" s="1"/>
  <c r="BS160" i="6" s="1"/>
  <c r="BQ159" i="6"/>
  <c r="BP159" i="6"/>
  <c r="BR159" i="6" s="1"/>
  <c r="BV158" i="6"/>
  <c r="BQ158" i="6"/>
  <c r="BP158" i="6"/>
  <c r="BR158" i="6" s="1"/>
  <c r="BS158" i="6" s="1"/>
  <c r="BP157" i="6"/>
  <c r="BV156" i="6"/>
  <c r="BP156" i="6"/>
  <c r="BQ156" i="6" s="1"/>
  <c r="BP155" i="6"/>
  <c r="BQ155" i="6" s="1"/>
  <c r="BV154" i="6"/>
  <c r="BP154" i="6"/>
  <c r="BQ154" i="6" s="1"/>
  <c r="BP153" i="6"/>
  <c r="BQ153" i="6" s="1"/>
  <c r="BV152" i="6"/>
  <c r="BP152" i="6"/>
  <c r="BQ152" i="6" s="1"/>
  <c r="BP151" i="6"/>
  <c r="BQ151" i="6" s="1"/>
  <c r="BV150" i="6"/>
  <c r="BP150" i="6"/>
  <c r="BQ150" i="6" s="1"/>
  <c r="BP149" i="6"/>
  <c r="BQ149" i="6" s="1"/>
  <c r="BV148" i="6"/>
  <c r="BP148" i="6"/>
  <c r="BQ148" i="6" s="1"/>
  <c r="BP147" i="6"/>
  <c r="BQ147" i="6" s="1"/>
  <c r="BV146" i="6"/>
  <c r="BP146" i="6"/>
  <c r="BQ146" i="6" s="1"/>
  <c r="BP145" i="6"/>
  <c r="BQ145" i="6" s="1"/>
  <c r="BV144" i="6"/>
  <c r="BP144" i="6"/>
  <c r="BQ144" i="6" s="1"/>
  <c r="BP143" i="6"/>
  <c r="BQ143" i="6" s="1"/>
  <c r="BV142" i="6"/>
  <c r="BP142" i="6"/>
  <c r="BQ142" i="6" s="1"/>
  <c r="BP141" i="6"/>
  <c r="BQ141" i="6" s="1"/>
  <c r="BV140" i="6"/>
  <c r="BP140" i="6"/>
  <c r="BQ140" i="6" s="1"/>
  <c r="BP139" i="6"/>
  <c r="BQ139" i="6" s="1"/>
  <c r="BV138" i="6"/>
  <c r="BP138" i="6"/>
  <c r="BQ138" i="6" s="1"/>
  <c r="BP137" i="6"/>
  <c r="BQ137" i="6" s="1"/>
  <c r="BV136" i="6"/>
  <c r="BP136" i="6"/>
  <c r="BQ136" i="6" s="1"/>
  <c r="BP135" i="6"/>
  <c r="BQ135" i="6" s="1"/>
  <c r="BV134" i="6"/>
  <c r="BP134" i="6"/>
  <c r="BQ134" i="6" s="1"/>
  <c r="BP133" i="6"/>
  <c r="BQ133" i="6" s="1"/>
  <c r="BV132" i="6"/>
  <c r="BP132" i="6"/>
  <c r="BQ132" i="6" s="1"/>
  <c r="BV131" i="6"/>
  <c r="CA131" i="6" s="1"/>
  <c r="BQ131" i="6"/>
  <c r="BP131" i="6"/>
  <c r="BR131" i="6" s="1"/>
  <c r="BS131" i="6" s="1"/>
  <c r="BV130" i="6"/>
  <c r="CA130" i="6" s="1"/>
  <c r="BQ130" i="6"/>
  <c r="BP130" i="6"/>
  <c r="BR130" i="6" s="1"/>
  <c r="BS130" i="6" s="1"/>
  <c r="BV129" i="6"/>
  <c r="CA129" i="6" s="1"/>
  <c r="BQ129" i="6"/>
  <c r="BP129" i="6"/>
  <c r="BR129" i="6" s="1"/>
  <c r="BS129" i="6" s="1"/>
  <c r="BV128" i="6"/>
  <c r="CA128" i="6" s="1"/>
  <c r="BQ128" i="6"/>
  <c r="BP128" i="6"/>
  <c r="BR128" i="6" s="1"/>
  <c r="BS128" i="6" s="1"/>
  <c r="BV127" i="6"/>
  <c r="CA127" i="6" s="1"/>
  <c r="BQ127" i="6"/>
  <c r="BP127" i="6"/>
  <c r="BR127" i="6" s="1"/>
  <c r="BS127" i="6" s="1"/>
  <c r="BV126" i="6"/>
  <c r="CA126" i="6" s="1"/>
  <c r="BQ126" i="6"/>
  <c r="BP126" i="6"/>
  <c r="BR126" i="6" s="1"/>
  <c r="BS126" i="6" s="1"/>
  <c r="BV125" i="6"/>
  <c r="CA125" i="6" s="1"/>
  <c r="BQ125" i="6"/>
  <c r="BP125" i="6"/>
  <c r="BR125" i="6" s="1"/>
  <c r="BS125" i="6" s="1"/>
  <c r="BV124" i="6"/>
  <c r="BQ124" i="6"/>
  <c r="BP124" i="6"/>
  <c r="BV123" i="6"/>
  <c r="BQ123" i="6"/>
  <c r="BP123" i="6"/>
  <c r="BV122" i="6"/>
  <c r="BQ122" i="6"/>
  <c r="BP122" i="6"/>
  <c r="BV121" i="6"/>
  <c r="BQ121" i="6"/>
  <c r="BP121" i="6"/>
  <c r="BV120" i="6"/>
  <c r="BQ120" i="6"/>
  <c r="BP120" i="6"/>
  <c r="BV119" i="6"/>
  <c r="BQ119" i="6"/>
  <c r="BP119" i="6"/>
  <c r="BV118" i="6"/>
  <c r="BQ118" i="6"/>
  <c r="BP118" i="6"/>
  <c r="BV117" i="6"/>
  <c r="BQ117" i="6"/>
  <c r="BP117" i="6"/>
  <c r="BV116" i="6"/>
  <c r="BQ116" i="6"/>
  <c r="BP116" i="6"/>
  <c r="BV115" i="6"/>
  <c r="BQ115" i="6"/>
  <c r="BP115" i="6"/>
  <c r="BV114" i="6"/>
  <c r="BQ114" i="6"/>
  <c r="BP114" i="6"/>
  <c r="BV113" i="6"/>
  <c r="BQ113" i="6"/>
  <c r="BP113" i="6"/>
  <c r="BV112" i="6"/>
  <c r="BQ112" i="6"/>
  <c r="BP112" i="6"/>
  <c r="BV111" i="6"/>
  <c r="BQ111" i="6"/>
  <c r="BP111" i="6"/>
  <c r="BV110" i="6"/>
  <c r="BQ110" i="6"/>
  <c r="BP110" i="6"/>
  <c r="BV109" i="6"/>
  <c r="BQ109" i="6"/>
  <c r="BP109" i="6"/>
  <c r="BV108" i="6"/>
  <c r="BQ108" i="6"/>
  <c r="BP108" i="6"/>
  <c r="BV107" i="6"/>
  <c r="BQ107" i="6"/>
  <c r="BP107" i="6"/>
  <c r="BV106" i="6"/>
  <c r="CB106" i="6" s="1"/>
  <c r="BP106" i="6"/>
  <c r="BQ106" i="6" s="1"/>
  <c r="BW105" i="6"/>
  <c r="BP105" i="6"/>
  <c r="BQ105" i="6" s="1"/>
  <c r="BW104" i="6"/>
  <c r="BV104" i="6"/>
  <c r="CA104" i="6" s="1"/>
  <c r="BP104" i="6"/>
  <c r="BQ104" i="6" s="1"/>
  <c r="BW103" i="6"/>
  <c r="BP103" i="6"/>
  <c r="BQ103" i="6" s="1"/>
  <c r="BV102" i="6"/>
  <c r="CA102" i="6" s="1"/>
  <c r="BP102" i="6"/>
  <c r="BQ102" i="6" s="1"/>
  <c r="BW101" i="6"/>
  <c r="BP101" i="6"/>
  <c r="BQ101" i="6" s="1"/>
  <c r="BW100" i="6"/>
  <c r="BV100" i="6"/>
  <c r="CA100" i="6" s="1"/>
  <c r="BP100" i="6"/>
  <c r="BQ100" i="6" s="1"/>
  <c r="BW99" i="6"/>
  <c r="BP99" i="6"/>
  <c r="BQ99" i="6" s="1"/>
  <c r="BV98" i="6"/>
  <c r="CA98" i="6" s="1"/>
  <c r="BP98" i="6"/>
  <c r="BQ98" i="6" s="1"/>
  <c r="BW97" i="6"/>
  <c r="BP97" i="6"/>
  <c r="BQ97" i="6" s="1"/>
  <c r="BW96" i="6"/>
  <c r="BV96" i="6"/>
  <c r="CA96" i="6" s="1"/>
  <c r="BP96" i="6"/>
  <c r="BQ96" i="6" s="1"/>
  <c r="BW95" i="6"/>
  <c r="BP95" i="6"/>
  <c r="BQ95" i="6" s="1"/>
  <c r="BV94" i="6"/>
  <c r="CA94" i="6" s="1"/>
  <c r="BP94" i="6"/>
  <c r="BQ94" i="6" s="1"/>
  <c r="BW93" i="6"/>
  <c r="BP93" i="6"/>
  <c r="BQ93" i="6" s="1"/>
  <c r="BW92" i="6"/>
  <c r="BV92" i="6"/>
  <c r="CA92" i="6" s="1"/>
  <c r="BP92" i="6"/>
  <c r="BQ92" i="6" s="1"/>
  <c r="BW91" i="6"/>
  <c r="BP91" i="6"/>
  <c r="BQ91" i="6" s="1"/>
  <c r="BV90" i="6"/>
  <c r="CA90" i="6" s="1"/>
  <c r="BP90" i="6"/>
  <c r="BQ90" i="6" s="1"/>
  <c r="BW89" i="6"/>
  <c r="BP89" i="6"/>
  <c r="BQ89" i="6" s="1"/>
  <c r="BW88" i="6"/>
  <c r="BV88" i="6"/>
  <c r="CA88" i="6" s="1"/>
  <c r="BP88" i="6"/>
  <c r="BQ88" i="6" s="1"/>
  <c r="BW87" i="6"/>
  <c r="BP87" i="6"/>
  <c r="BQ87" i="6" s="1"/>
  <c r="BV86" i="6"/>
  <c r="CA86" i="6" s="1"/>
  <c r="BP86" i="6"/>
  <c r="BQ86" i="6" s="1"/>
  <c r="BW85" i="6"/>
  <c r="BP85" i="6"/>
  <c r="BQ85" i="6" s="1"/>
  <c r="BW84" i="6"/>
  <c r="BV84" i="6"/>
  <c r="CA84" i="6" s="1"/>
  <c r="BP84" i="6"/>
  <c r="BQ84" i="6" s="1"/>
  <c r="BW83" i="6"/>
  <c r="BP83" i="6"/>
  <c r="BQ83" i="6" s="1"/>
  <c r="BV82" i="6"/>
  <c r="CA82" i="6" s="1"/>
  <c r="BP82" i="6"/>
  <c r="BQ82" i="6" s="1"/>
  <c r="BW81" i="6"/>
  <c r="BP81" i="6"/>
  <c r="BQ81" i="6" s="1"/>
  <c r="BW80" i="6"/>
  <c r="BV80" i="6"/>
  <c r="CA80" i="6" s="1"/>
  <c r="BP80" i="6"/>
  <c r="BQ80" i="6" s="1"/>
  <c r="BW79" i="6"/>
  <c r="BP79" i="6"/>
  <c r="BQ79" i="6" s="1"/>
  <c r="BV78" i="6"/>
  <c r="CA78" i="6" s="1"/>
  <c r="BP78" i="6"/>
  <c r="BQ78" i="6" s="1"/>
  <c r="BW77" i="6"/>
  <c r="BP77" i="6"/>
  <c r="BQ77" i="6" s="1"/>
  <c r="BW76" i="6"/>
  <c r="BV76" i="6"/>
  <c r="CA76" i="6" s="1"/>
  <c r="BP76" i="6"/>
  <c r="BQ76" i="6" s="1"/>
  <c r="BW75" i="6"/>
  <c r="BP75" i="6"/>
  <c r="BQ75" i="6" s="1"/>
  <c r="BV74" i="6"/>
  <c r="CA74" i="6" s="1"/>
  <c r="BP74" i="6"/>
  <c r="BQ74" i="6" s="1"/>
  <c r="BW73" i="6"/>
  <c r="BP73" i="6"/>
  <c r="BQ73" i="6" s="1"/>
  <c r="BW72" i="6"/>
  <c r="BV72" i="6"/>
  <c r="CA72" i="6" s="1"/>
  <c r="BP72" i="6"/>
  <c r="BQ72" i="6" s="1"/>
  <c r="BW71" i="6"/>
  <c r="BP71" i="6"/>
  <c r="BQ71" i="6" s="1"/>
  <c r="BV70" i="6"/>
  <c r="CA70" i="6" s="1"/>
  <c r="BP70" i="6"/>
  <c r="BQ70" i="6" s="1"/>
  <c r="BW69" i="6"/>
  <c r="BP69" i="6"/>
  <c r="BQ69" i="6" s="1"/>
  <c r="BW68" i="6"/>
  <c r="BV68" i="6"/>
  <c r="CA68" i="6" s="1"/>
  <c r="BP68" i="6"/>
  <c r="BQ68" i="6" s="1"/>
  <c r="BV67" i="6"/>
  <c r="BP67" i="6"/>
  <c r="BQ67" i="6" s="1"/>
  <c r="BV66" i="6"/>
  <c r="CA66" i="6" s="1"/>
  <c r="BP66" i="6"/>
  <c r="BQ66" i="6" s="1"/>
  <c r="BV65" i="6"/>
  <c r="CA65" i="6" s="1"/>
  <c r="BP65" i="6"/>
  <c r="BQ65" i="6" s="1"/>
  <c r="BV64" i="6"/>
  <c r="CA64" i="6" s="1"/>
  <c r="BP64" i="6"/>
  <c r="BQ64" i="6" s="1"/>
  <c r="BV63" i="6"/>
  <c r="CA63" i="6" s="1"/>
  <c r="BP63" i="6"/>
  <c r="BQ63" i="6" s="1"/>
  <c r="BV62" i="6"/>
  <c r="CA62" i="6" s="1"/>
  <c r="BP62" i="6"/>
  <c r="BQ62" i="6" s="1"/>
  <c r="BV61" i="6"/>
  <c r="CA61" i="6" s="1"/>
  <c r="BP61" i="6"/>
  <c r="BQ61" i="6" s="1"/>
  <c r="BV60" i="6"/>
  <c r="CA60" i="6" s="1"/>
  <c r="BP60" i="6"/>
  <c r="BQ60" i="6" s="1"/>
  <c r="BV59" i="6"/>
  <c r="CA59" i="6" s="1"/>
  <c r="BP59" i="6"/>
  <c r="BQ59" i="6" s="1"/>
  <c r="BV58" i="6"/>
  <c r="CA58" i="6" s="1"/>
  <c r="BP58" i="6"/>
  <c r="BQ58" i="6" s="1"/>
  <c r="BV57" i="6"/>
  <c r="CA57" i="6" s="1"/>
  <c r="BP57" i="6"/>
  <c r="BQ57" i="6" s="1"/>
  <c r="BV56" i="6"/>
  <c r="CA56" i="6" s="1"/>
  <c r="BP56" i="6"/>
  <c r="BQ56" i="6" s="1"/>
  <c r="BV55" i="6"/>
  <c r="CA55" i="6" s="1"/>
  <c r="BP55" i="6"/>
  <c r="BQ55" i="6" s="1"/>
  <c r="BV54" i="6"/>
  <c r="CA54" i="6" s="1"/>
  <c r="BP54" i="6"/>
  <c r="BQ54" i="6" s="1"/>
  <c r="BV53" i="6"/>
  <c r="CA53" i="6" s="1"/>
  <c r="BP53" i="6"/>
  <c r="BQ53" i="6" s="1"/>
  <c r="BV52" i="6"/>
  <c r="CA52" i="6" s="1"/>
  <c r="BP52" i="6"/>
  <c r="BQ52" i="6" s="1"/>
  <c r="BV51" i="6"/>
  <c r="CA51" i="6" s="1"/>
  <c r="BP51" i="6"/>
  <c r="BQ51" i="6" s="1"/>
  <c r="BV50" i="6"/>
  <c r="CA50" i="6" s="1"/>
  <c r="BP50" i="6"/>
  <c r="BQ50" i="6" s="1"/>
  <c r="BV49" i="6"/>
  <c r="CA49" i="6" s="1"/>
  <c r="BP49" i="6"/>
  <c r="BQ49" i="6" s="1"/>
  <c r="BV48" i="6"/>
  <c r="CA48" i="6" s="1"/>
  <c r="BP48" i="6"/>
  <c r="BQ48" i="6" s="1"/>
  <c r="BV47" i="6"/>
  <c r="CA47" i="6" s="1"/>
  <c r="BP47" i="6"/>
  <c r="BQ47" i="6" s="1"/>
  <c r="BV46" i="6"/>
  <c r="CA46" i="6" s="1"/>
  <c r="BP46" i="6"/>
  <c r="BQ46" i="6" s="1"/>
  <c r="BV45" i="6"/>
  <c r="CA45" i="6" s="1"/>
  <c r="BP45" i="6"/>
  <c r="BQ45" i="6" s="1"/>
  <c r="BV44" i="6"/>
  <c r="CA44" i="6" s="1"/>
  <c r="BP44" i="6"/>
  <c r="BQ44" i="6" s="1"/>
  <c r="BV43" i="6"/>
  <c r="CA43" i="6" s="1"/>
  <c r="BP43" i="6"/>
  <c r="BQ43" i="6" s="1"/>
  <c r="BV42" i="6"/>
  <c r="CA42" i="6" s="1"/>
  <c r="BP42" i="6"/>
  <c r="BQ42" i="6" s="1"/>
  <c r="BV41" i="6"/>
  <c r="CA41" i="6" s="1"/>
  <c r="BP41" i="6"/>
  <c r="BQ41" i="6" s="1"/>
  <c r="BV40" i="6"/>
  <c r="CA40" i="6" s="1"/>
  <c r="BP40" i="6"/>
  <c r="BQ40" i="6" s="1"/>
  <c r="BV39" i="6"/>
  <c r="CA39" i="6" s="1"/>
  <c r="BP39" i="6"/>
  <c r="BQ39" i="6" s="1"/>
  <c r="BV38" i="6"/>
  <c r="CA38" i="6" s="1"/>
  <c r="BP38" i="6"/>
  <c r="BQ38" i="6" s="1"/>
  <c r="BV37" i="6"/>
  <c r="CA37" i="6" s="1"/>
  <c r="BP37" i="6"/>
  <c r="BQ37" i="6" s="1"/>
  <c r="BV36" i="6"/>
  <c r="CA36" i="6" s="1"/>
  <c r="BP36" i="6"/>
  <c r="BQ36" i="6" s="1"/>
  <c r="BV35" i="6"/>
  <c r="CA35" i="6" s="1"/>
  <c r="BP35" i="6"/>
  <c r="BQ35" i="6" s="1"/>
  <c r="BV34" i="6"/>
  <c r="CA34" i="6" s="1"/>
  <c r="BP34" i="6"/>
  <c r="BQ34" i="6" s="1"/>
  <c r="BV33" i="6"/>
  <c r="CA33" i="6" s="1"/>
  <c r="BP33" i="6"/>
  <c r="BQ33" i="6" s="1"/>
  <c r="BV32" i="6"/>
  <c r="CA32" i="6" s="1"/>
  <c r="BP32" i="6"/>
  <c r="BQ32" i="6" s="1"/>
  <c r="BV31" i="6"/>
  <c r="CA31" i="6" s="1"/>
  <c r="BP31" i="6"/>
  <c r="BQ31" i="6" s="1"/>
  <c r="BV30" i="6"/>
  <c r="CA30" i="6" s="1"/>
  <c r="BP30" i="6"/>
  <c r="BQ30" i="6" s="1"/>
  <c r="BV29" i="6"/>
  <c r="CA29" i="6" s="1"/>
  <c r="BP29" i="6"/>
  <c r="BQ29" i="6" s="1"/>
  <c r="BV28" i="6"/>
  <c r="CA28" i="6" s="1"/>
  <c r="BP28" i="6"/>
  <c r="BQ28" i="6" s="1"/>
  <c r="BV27" i="6"/>
  <c r="CA27" i="6" s="1"/>
  <c r="BP27" i="6"/>
  <c r="BQ27" i="6" s="1"/>
  <c r="BV26" i="6"/>
  <c r="CA26" i="6" s="1"/>
  <c r="BP26" i="6"/>
  <c r="BQ26" i="6" s="1"/>
  <c r="BV25" i="6"/>
  <c r="CA25" i="6" s="1"/>
  <c r="BP25" i="6"/>
  <c r="BQ25" i="6" s="1"/>
  <c r="BV24" i="6"/>
  <c r="CA24" i="6" s="1"/>
  <c r="BP24" i="6"/>
  <c r="BQ24" i="6" s="1"/>
  <c r="BV23" i="6"/>
  <c r="CA23" i="6" s="1"/>
  <c r="BP23" i="6"/>
  <c r="BQ23" i="6" s="1"/>
  <c r="BV22" i="6"/>
  <c r="CA22" i="6" s="1"/>
  <c r="BP22" i="6"/>
  <c r="BQ22" i="6" s="1"/>
  <c r="BV21" i="6"/>
  <c r="CA21" i="6" s="1"/>
  <c r="BP21" i="6"/>
  <c r="BQ21" i="6" s="1"/>
  <c r="BV20" i="6"/>
  <c r="CA20" i="6" s="1"/>
  <c r="BP20" i="6"/>
  <c r="BQ20" i="6" s="1"/>
  <c r="BV19" i="6"/>
  <c r="CA19" i="6" s="1"/>
  <c r="BP19" i="6"/>
  <c r="BQ19" i="6" s="1"/>
  <c r="BV18" i="6"/>
  <c r="CA18" i="6" s="1"/>
  <c r="BP18" i="6"/>
  <c r="BQ18" i="6" s="1"/>
  <c r="BV17" i="6"/>
  <c r="CA17" i="6" s="1"/>
  <c r="BP17" i="6"/>
  <c r="BQ17" i="6" s="1"/>
  <c r="BV16" i="6"/>
  <c r="CA16" i="6" s="1"/>
  <c r="BP16" i="6"/>
  <c r="BQ16" i="6" s="1"/>
  <c r="BV15" i="6"/>
  <c r="CA15" i="6" s="1"/>
  <c r="BP15" i="6"/>
  <c r="BQ15" i="6" s="1"/>
  <c r="BV14" i="6"/>
  <c r="CA14" i="6" s="1"/>
  <c r="BP14" i="6"/>
  <c r="BQ14" i="6" s="1"/>
  <c r="BV13" i="6"/>
  <c r="CA13" i="6" s="1"/>
  <c r="BP13" i="6"/>
  <c r="BQ13" i="6" s="1"/>
  <c r="BV12" i="6"/>
  <c r="CA12" i="6" s="1"/>
  <c r="BP12" i="6"/>
  <c r="BQ12" i="6" s="1"/>
  <c r="BV11" i="6"/>
  <c r="CA11" i="6" s="1"/>
  <c r="BP11" i="6"/>
  <c r="BQ11" i="6" s="1"/>
  <c r="BW70" i="6" l="1"/>
  <c r="BW74" i="6"/>
  <c r="BW78" i="6"/>
  <c r="BW82" i="6"/>
  <c r="BW86" i="6"/>
  <c r="BW90" i="6"/>
  <c r="BW94" i="6"/>
  <c r="BW98" i="6"/>
  <c r="BW102" i="6"/>
  <c r="BW106" i="6"/>
  <c r="CA155" i="6"/>
  <c r="BW155" i="6"/>
  <c r="CB155" i="6"/>
  <c r="CA153" i="6"/>
  <c r="BW153" i="6"/>
  <c r="CB153" i="6"/>
  <c r="CA151" i="6"/>
  <c r="BW151" i="6"/>
  <c r="CB151" i="6"/>
  <c r="CA149" i="6"/>
  <c r="BW149" i="6"/>
  <c r="CB149" i="6"/>
  <c r="CA147" i="6"/>
  <c r="BW147" i="6"/>
  <c r="CB147" i="6"/>
  <c r="CA145" i="6"/>
  <c r="BW145" i="6"/>
  <c r="CB145" i="6"/>
  <c r="CA143" i="6"/>
  <c r="BW143" i="6"/>
  <c r="CB143" i="6"/>
  <c r="CA141" i="6"/>
  <c r="BW141" i="6"/>
  <c r="CB141" i="6"/>
  <c r="CA139" i="6"/>
  <c r="BW139" i="6"/>
  <c r="CB139" i="6"/>
  <c r="CA137" i="6"/>
  <c r="BW137" i="6"/>
  <c r="CB137" i="6"/>
  <c r="CA135" i="6"/>
  <c r="BW135" i="6"/>
  <c r="CB135" i="6"/>
  <c r="CA133" i="6"/>
  <c r="BW133" i="6"/>
  <c r="CB133" i="6"/>
  <c r="CB11" i="6"/>
  <c r="CC11" i="6" s="1"/>
  <c r="CB13" i="6"/>
  <c r="CC13" i="6" s="1"/>
  <c r="CB14" i="6"/>
  <c r="CC14" i="6" s="1"/>
  <c r="CB16" i="6"/>
  <c r="CC16" i="6" s="1"/>
  <c r="CB17" i="6"/>
  <c r="CC17" i="6" s="1"/>
  <c r="CB19" i="6"/>
  <c r="CC19" i="6" s="1"/>
  <c r="CB20" i="6"/>
  <c r="CC20" i="6" s="1"/>
  <c r="CB22" i="6"/>
  <c r="CC22" i="6" s="1"/>
  <c r="CB24" i="6"/>
  <c r="CC24" i="6" s="1"/>
  <c r="CB25" i="6"/>
  <c r="CC25" i="6" s="1"/>
  <c r="CB27" i="6"/>
  <c r="CC27" i="6" s="1"/>
  <c r="CB29" i="6"/>
  <c r="CC29" i="6" s="1"/>
  <c r="CB30" i="6"/>
  <c r="CB31" i="6"/>
  <c r="CB33" i="6"/>
  <c r="CB34" i="6"/>
  <c r="CB36" i="6"/>
  <c r="CB37" i="6"/>
  <c r="CB39" i="6"/>
  <c r="CB40" i="6"/>
  <c r="CB42" i="6"/>
  <c r="CB43" i="6"/>
  <c r="CB45" i="6"/>
  <c r="CB47" i="6"/>
  <c r="CB48" i="6"/>
  <c r="CB50" i="6"/>
  <c r="CB51" i="6"/>
  <c r="CB53" i="6"/>
  <c r="CB54" i="6"/>
  <c r="CB56" i="6"/>
  <c r="CB57" i="6"/>
  <c r="CB59" i="6"/>
  <c r="CB61" i="6"/>
  <c r="CB62" i="6"/>
  <c r="CB64" i="6"/>
  <c r="CB66" i="6"/>
  <c r="CA132" i="6"/>
  <c r="BW132" i="6"/>
  <c r="CA134" i="6"/>
  <c r="BW134" i="6"/>
  <c r="CA136" i="6"/>
  <c r="BW136" i="6"/>
  <c r="CA138" i="6"/>
  <c r="BW138" i="6"/>
  <c r="CA140" i="6"/>
  <c r="BW140" i="6"/>
  <c r="CA142" i="6"/>
  <c r="BW142" i="6"/>
  <c r="CA144" i="6"/>
  <c r="BW144" i="6"/>
  <c r="CA146" i="6"/>
  <c r="BW146" i="6"/>
  <c r="CA148" i="6"/>
  <c r="BW148" i="6"/>
  <c r="CA150" i="6"/>
  <c r="BW150" i="6"/>
  <c r="CA152" i="6"/>
  <c r="BW152" i="6"/>
  <c r="CA154" i="6"/>
  <c r="BW154" i="6"/>
  <c r="CA156" i="6"/>
  <c r="BW156" i="6"/>
  <c r="CA105" i="6"/>
  <c r="CB105" i="6"/>
  <c r="CA103" i="6"/>
  <c r="CB103" i="6"/>
  <c r="CA101" i="6"/>
  <c r="CB101" i="6"/>
  <c r="CA99" i="6"/>
  <c r="CB99" i="6"/>
  <c r="CA97" i="6"/>
  <c r="CB97" i="6"/>
  <c r="CA95" i="6"/>
  <c r="CB95" i="6"/>
  <c r="CA93" i="6"/>
  <c r="CB93" i="6"/>
  <c r="CA91" i="6"/>
  <c r="CB91" i="6"/>
  <c r="CA89" i="6"/>
  <c r="CB89" i="6"/>
  <c r="CA87" i="6"/>
  <c r="CB87" i="6"/>
  <c r="CA85" i="6"/>
  <c r="CB85" i="6"/>
  <c r="CA83" i="6"/>
  <c r="CB83" i="6"/>
  <c r="CA81" i="6"/>
  <c r="CB81" i="6"/>
  <c r="CA79" i="6"/>
  <c r="CB79" i="6"/>
  <c r="CA77" i="6"/>
  <c r="CB77" i="6"/>
  <c r="CA75" i="6"/>
  <c r="CB75" i="6"/>
  <c r="CA73" i="6"/>
  <c r="CB73" i="6"/>
  <c r="CA71" i="6"/>
  <c r="CB71" i="6"/>
  <c r="CA69" i="6"/>
  <c r="CB69" i="6"/>
  <c r="CB12" i="6"/>
  <c r="CC12" i="6" s="1"/>
  <c r="CB15" i="6"/>
  <c r="CC15" i="6" s="1"/>
  <c r="CB18" i="6"/>
  <c r="CC18" i="6" s="1"/>
  <c r="CB21" i="6"/>
  <c r="CC21" i="6" s="1"/>
  <c r="CB23" i="6"/>
  <c r="CC23" i="6" s="1"/>
  <c r="CB26" i="6"/>
  <c r="CC26" i="6" s="1"/>
  <c r="CB28" i="6"/>
  <c r="CC28" i="6" s="1"/>
  <c r="CB32" i="6"/>
  <c r="CB35" i="6"/>
  <c r="CB38" i="6"/>
  <c r="CB41" i="6"/>
  <c r="CB44" i="6"/>
  <c r="CB46" i="6"/>
  <c r="CB49" i="6"/>
  <c r="CB52" i="6"/>
  <c r="CB55" i="6"/>
  <c r="CB58" i="6"/>
  <c r="CB60" i="6"/>
  <c r="CB63" i="6"/>
  <c r="CB65" i="6"/>
  <c r="CA67" i="6"/>
  <c r="CB67" i="6"/>
  <c r="BW11" i="6"/>
  <c r="BW12" i="6"/>
  <c r="BW13" i="6"/>
  <c r="BW14" i="6"/>
  <c r="BW15" i="6"/>
  <c r="BW16" i="6"/>
  <c r="BW17" i="6"/>
  <c r="BW18" i="6"/>
  <c r="BW19" i="6"/>
  <c r="BW20" i="6"/>
  <c r="BW21" i="6"/>
  <c r="BW22" i="6"/>
  <c r="BW23" i="6"/>
  <c r="BW24" i="6"/>
  <c r="BW25" i="6"/>
  <c r="BW26" i="6"/>
  <c r="BW27" i="6"/>
  <c r="BW28" i="6"/>
  <c r="BW29" i="6"/>
  <c r="BW30" i="6"/>
  <c r="BW31" i="6"/>
  <c r="BW32" i="6"/>
  <c r="BW33" i="6"/>
  <c r="BW34" i="6"/>
  <c r="BW35" i="6"/>
  <c r="BW36" i="6"/>
  <c r="BW37" i="6"/>
  <c r="BW38" i="6"/>
  <c r="BW39" i="6"/>
  <c r="BW40" i="6"/>
  <c r="BW41" i="6"/>
  <c r="BW42" i="6"/>
  <c r="BW43" i="6"/>
  <c r="BW44" i="6"/>
  <c r="BW45" i="6"/>
  <c r="BW46" i="6"/>
  <c r="BW47" i="6"/>
  <c r="BW48" i="6"/>
  <c r="BW49" i="6"/>
  <c r="BW50" i="6"/>
  <c r="BW51" i="6"/>
  <c r="BW52" i="6"/>
  <c r="BW53" i="6"/>
  <c r="BW54" i="6"/>
  <c r="BW55" i="6"/>
  <c r="BW56" i="6"/>
  <c r="BW57" i="6"/>
  <c r="BW58" i="6"/>
  <c r="BW59" i="6"/>
  <c r="BW60" i="6"/>
  <c r="BW61" i="6"/>
  <c r="BW62" i="6"/>
  <c r="BW63" i="6"/>
  <c r="BW64" i="6"/>
  <c r="BW65" i="6"/>
  <c r="BW66" i="6"/>
  <c r="BW67" i="6"/>
  <c r="CB132" i="6"/>
  <c r="CB134" i="6"/>
  <c r="CB136" i="6"/>
  <c r="CB138" i="6"/>
  <c r="CB140" i="6"/>
  <c r="CB142" i="6"/>
  <c r="CB144" i="6"/>
  <c r="CB146" i="6"/>
  <c r="CB148" i="6"/>
  <c r="CB150" i="6"/>
  <c r="CB152" i="6"/>
  <c r="CB154" i="6"/>
  <c r="CB156" i="6"/>
  <c r="BS159" i="6"/>
  <c r="BT159" i="6" s="1"/>
  <c r="BS161" i="6"/>
  <c r="BS163" i="6"/>
  <c r="CD163" i="6" s="1"/>
  <c r="BS165" i="6"/>
  <c r="CB68" i="6"/>
  <c r="CB70" i="6"/>
  <c r="CB72" i="6"/>
  <c r="CB74" i="6"/>
  <c r="CB76" i="6"/>
  <c r="CB78" i="6"/>
  <c r="CB80" i="6"/>
  <c r="CB82" i="6"/>
  <c r="CB84" i="6"/>
  <c r="CB86" i="6"/>
  <c r="CB88" i="6"/>
  <c r="CB90" i="6"/>
  <c r="CB92" i="6"/>
  <c r="CB94" i="6"/>
  <c r="CB96" i="6"/>
  <c r="CB98" i="6"/>
  <c r="CB100" i="6"/>
  <c r="CB102" i="6"/>
  <c r="CB104" i="6"/>
  <c r="CA106" i="6"/>
  <c r="BR13" i="6"/>
  <c r="BS13" i="6" s="1"/>
  <c r="BR15" i="6"/>
  <c r="BS15" i="6" s="1"/>
  <c r="BR19" i="6"/>
  <c r="BS19" i="6" s="1"/>
  <c r="BR20" i="6"/>
  <c r="BS20" i="6" s="1"/>
  <c r="BR21" i="6"/>
  <c r="BS21" i="6" s="1"/>
  <c r="BR23" i="6"/>
  <c r="BS23" i="6" s="1"/>
  <c r="BR26" i="6"/>
  <c r="BS26" i="6" s="1"/>
  <c r="BR35" i="6"/>
  <c r="BS35" i="6" s="1"/>
  <c r="BR36" i="6"/>
  <c r="BS36" i="6" s="1"/>
  <c r="BR37" i="6"/>
  <c r="BS37" i="6" s="1"/>
  <c r="BR39" i="6"/>
  <c r="BS39" i="6" s="1"/>
  <c r="BR41" i="6"/>
  <c r="BS41" i="6" s="1"/>
  <c r="BR45" i="6"/>
  <c r="BS45" i="6" s="1"/>
  <c r="BR46" i="6"/>
  <c r="BS46" i="6" s="1"/>
  <c r="BR48" i="6"/>
  <c r="BS48" i="6" s="1"/>
  <c r="BR51" i="6"/>
  <c r="BS51" i="6" s="1"/>
  <c r="BR54" i="6"/>
  <c r="BS54" i="6" s="1"/>
  <c r="BR58" i="6"/>
  <c r="BS58" i="6" s="1"/>
  <c r="BR61" i="6"/>
  <c r="BS61" i="6" s="1"/>
  <c r="BR11" i="6"/>
  <c r="BS11" i="6" s="1"/>
  <c r="BR12" i="6"/>
  <c r="BS12" i="6" s="1"/>
  <c r="BR14" i="6"/>
  <c r="BS14" i="6" s="1"/>
  <c r="BR16" i="6"/>
  <c r="BS16" i="6" s="1"/>
  <c r="BR17" i="6"/>
  <c r="BS17" i="6" s="1"/>
  <c r="BR18" i="6"/>
  <c r="BS18" i="6" s="1"/>
  <c r="BR22" i="6"/>
  <c r="BS22" i="6" s="1"/>
  <c r="BR24" i="6"/>
  <c r="BS24" i="6" s="1"/>
  <c r="BR25" i="6"/>
  <c r="BS25" i="6" s="1"/>
  <c r="BR27" i="6"/>
  <c r="BS27" i="6" s="1"/>
  <c r="BR28" i="6"/>
  <c r="BS28" i="6" s="1"/>
  <c r="BR29" i="6"/>
  <c r="BS29" i="6" s="1"/>
  <c r="BR30" i="6"/>
  <c r="BS30" i="6" s="1"/>
  <c r="BR31" i="6"/>
  <c r="BS31" i="6" s="1"/>
  <c r="BR32" i="6"/>
  <c r="BS32" i="6" s="1"/>
  <c r="BR33" i="6"/>
  <c r="BS33" i="6" s="1"/>
  <c r="BR34" i="6"/>
  <c r="BS34" i="6" s="1"/>
  <c r="BR38" i="6"/>
  <c r="BS38" i="6" s="1"/>
  <c r="BR40" i="6"/>
  <c r="BS40" i="6" s="1"/>
  <c r="BR42" i="6"/>
  <c r="BS42" i="6" s="1"/>
  <c r="BR43" i="6"/>
  <c r="BS43" i="6" s="1"/>
  <c r="BR44" i="6"/>
  <c r="BS44" i="6" s="1"/>
  <c r="BR47" i="6"/>
  <c r="BS47" i="6" s="1"/>
  <c r="BR49" i="6"/>
  <c r="BS49" i="6" s="1"/>
  <c r="BR50" i="6"/>
  <c r="BS50" i="6" s="1"/>
  <c r="BR52" i="6"/>
  <c r="BS52" i="6" s="1"/>
  <c r="BR53" i="6"/>
  <c r="BS53" i="6" s="1"/>
  <c r="BR55" i="6"/>
  <c r="BS55" i="6" s="1"/>
  <c r="BR56" i="6"/>
  <c r="BS56" i="6" s="1"/>
  <c r="BR57" i="6"/>
  <c r="BS57" i="6" s="1"/>
  <c r="BR59" i="6"/>
  <c r="BS59" i="6" s="1"/>
  <c r="BR60" i="6"/>
  <c r="BS60" i="6" s="1"/>
  <c r="BR62" i="6"/>
  <c r="BS62" i="6" s="1"/>
  <c r="BR63" i="6"/>
  <c r="BS63" i="6" s="1"/>
  <c r="BR64" i="6"/>
  <c r="BS64" i="6" s="1"/>
  <c r="BR65" i="6"/>
  <c r="BS65" i="6" s="1"/>
  <c r="BR66" i="6"/>
  <c r="BS66" i="6" s="1"/>
  <c r="BR67" i="6"/>
  <c r="BS67" i="6" s="1"/>
  <c r="BR68" i="6"/>
  <c r="BS68" i="6" s="1"/>
  <c r="BR69" i="6"/>
  <c r="BS69" i="6" s="1"/>
  <c r="BR70" i="6"/>
  <c r="BS70" i="6" s="1"/>
  <c r="BR71" i="6"/>
  <c r="BS71" i="6" s="1"/>
  <c r="BR72" i="6"/>
  <c r="BS72" i="6" s="1"/>
  <c r="BR73" i="6"/>
  <c r="BS73" i="6" s="1"/>
  <c r="BR74" i="6"/>
  <c r="BS74" i="6" s="1"/>
  <c r="BR75" i="6"/>
  <c r="BS75" i="6" s="1"/>
  <c r="BR76" i="6"/>
  <c r="BS76" i="6" s="1"/>
  <c r="BR77" i="6"/>
  <c r="BS77" i="6" s="1"/>
  <c r="BR78" i="6"/>
  <c r="BS78" i="6" s="1"/>
  <c r="BR79" i="6"/>
  <c r="BS79" i="6" s="1"/>
  <c r="BR80" i="6"/>
  <c r="BS80" i="6" s="1"/>
  <c r="BR81" i="6"/>
  <c r="BS81" i="6" s="1"/>
  <c r="BR82" i="6"/>
  <c r="BS82" i="6" s="1"/>
  <c r="BR83" i="6"/>
  <c r="BS83" i="6" s="1"/>
  <c r="BR84" i="6"/>
  <c r="BS84" i="6" s="1"/>
  <c r="BR85" i="6"/>
  <c r="BS85" i="6" s="1"/>
  <c r="BR86" i="6"/>
  <c r="BS86" i="6" s="1"/>
  <c r="BR87" i="6"/>
  <c r="BS87" i="6" s="1"/>
  <c r="BR88" i="6"/>
  <c r="BS88" i="6" s="1"/>
  <c r="BR89" i="6"/>
  <c r="BS89" i="6" s="1"/>
  <c r="BR90" i="6"/>
  <c r="BS90" i="6" s="1"/>
  <c r="BR91" i="6"/>
  <c r="BS91" i="6" s="1"/>
  <c r="BR92" i="6"/>
  <c r="BS92" i="6" s="1"/>
  <c r="BR93" i="6"/>
  <c r="BS93" i="6" s="1"/>
  <c r="BR94" i="6"/>
  <c r="BS94" i="6" s="1"/>
  <c r="BR95" i="6"/>
  <c r="BS95" i="6" s="1"/>
  <c r="BR96" i="6"/>
  <c r="BS96" i="6" s="1"/>
  <c r="BR97" i="6"/>
  <c r="BS97" i="6" s="1"/>
  <c r="BR98" i="6"/>
  <c r="BS98" i="6" s="1"/>
  <c r="BR99" i="6"/>
  <c r="BS99" i="6" s="1"/>
  <c r="BR100" i="6"/>
  <c r="BS100" i="6" s="1"/>
  <c r="BR101" i="6"/>
  <c r="BS101" i="6" s="1"/>
  <c r="BR102" i="6"/>
  <c r="BS102" i="6" s="1"/>
  <c r="BR103" i="6"/>
  <c r="BS103" i="6" s="1"/>
  <c r="BR104" i="6"/>
  <c r="BS104" i="6" s="1"/>
  <c r="BR105" i="6"/>
  <c r="BS105" i="6" s="1"/>
  <c r="BR106" i="6"/>
  <c r="BS106" i="6" s="1"/>
  <c r="CB107" i="6"/>
  <c r="BW107" i="6"/>
  <c r="CA107" i="6"/>
  <c r="CB108" i="6"/>
  <c r="BW108" i="6"/>
  <c r="CA108" i="6"/>
  <c r="CB109" i="6"/>
  <c r="BW109" i="6"/>
  <c r="CA109" i="6"/>
  <c r="CB110" i="6"/>
  <c r="BW110" i="6"/>
  <c r="CA110" i="6"/>
  <c r="CB111" i="6"/>
  <c r="BW111" i="6"/>
  <c r="CA111" i="6"/>
  <c r="CB112" i="6"/>
  <c r="BW112" i="6"/>
  <c r="CA112" i="6"/>
  <c r="CB113" i="6"/>
  <c r="BW113" i="6"/>
  <c r="CA113" i="6"/>
  <c r="CB114" i="6"/>
  <c r="BW114" i="6"/>
  <c r="CA114" i="6"/>
  <c r="CB115" i="6"/>
  <c r="BW115" i="6"/>
  <c r="CA115" i="6"/>
  <c r="CB116" i="6"/>
  <c r="BW116" i="6"/>
  <c r="CA116" i="6"/>
  <c r="CB117" i="6"/>
  <c r="BW117" i="6"/>
  <c r="CA117" i="6"/>
  <c r="CB118" i="6"/>
  <c r="BW118" i="6"/>
  <c r="CA118" i="6"/>
  <c r="CB119" i="6"/>
  <c r="BW119" i="6"/>
  <c r="CA119" i="6"/>
  <c r="CB120" i="6"/>
  <c r="BW120" i="6"/>
  <c r="CA120" i="6"/>
  <c r="CB121" i="6"/>
  <c r="BW121" i="6"/>
  <c r="CA121" i="6"/>
  <c r="CB122" i="6"/>
  <c r="BW122" i="6"/>
  <c r="CA122" i="6"/>
  <c r="CB123" i="6"/>
  <c r="BW123" i="6"/>
  <c r="CA123" i="6"/>
  <c r="CB124" i="6"/>
  <c r="BW124" i="6"/>
  <c r="CA124" i="6"/>
  <c r="BX126" i="6"/>
  <c r="BT126" i="6"/>
  <c r="BT128" i="6"/>
  <c r="BT130" i="6"/>
  <c r="BR107" i="6"/>
  <c r="BS107" i="6" s="1"/>
  <c r="BR108" i="6"/>
  <c r="BS108" i="6" s="1"/>
  <c r="BR109" i="6"/>
  <c r="BS109" i="6" s="1"/>
  <c r="BR110" i="6"/>
  <c r="BS110" i="6" s="1"/>
  <c r="BR111" i="6"/>
  <c r="BS111" i="6" s="1"/>
  <c r="BR112" i="6"/>
  <c r="BS112" i="6" s="1"/>
  <c r="BR113" i="6"/>
  <c r="BS113" i="6" s="1"/>
  <c r="BR114" i="6"/>
  <c r="BS114" i="6" s="1"/>
  <c r="BR115" i="6"/>
  <c r="BS115" i="6" s="1"/>
  <c r="BR116" i="6"/>
  <c r="BS116" i="6" s="1"/>
  <c r="BR117" i="6"/>
  <c r="BS117" i="6" s="1"/>
  <c r="BR118" i="6"/>
  <c r="BS118" i="6" s="1"/>
  <c r="BR119" i="6"/>
  <c r="BS119" i="6" s="1"/>
  <c r="BR120" i="6"/>
  <c r="BS120" i="6" s="1"/>
  <c r="BR121" i="6"/>
  <c r="BS121" i="6" s="1"/>
  <c r="BR122" i="6"/>
  <c r="BS122" i="6" s="1"/>
  <c r="BR123" i="6"/>
  <c r="BS123" i="6" s="1"/>
  <c r="BR124" i="6"/>
  <c r="BS124" i="6" s="1"/>
  <c r="BT125" i="6"/>
  <c r="BT127" i="6"/>
  <c r="BT129" i="6"/>
  <c r="BT131" i="6"/>
  <c r="BW125" i="6"/>
  <c r="BX125" i="6" s="1"/>
  <c r="CB125" i="6"/>
  <c r="CD125" i="6" s="1"/>
  <c r="BW126" i="6"/>
  <c r="CB126" i="6"/>
  <c r="CD126" i="6" s="1"/>
  <c r="BW127" i="6"/>
  <c r="BX127" i="6" s="1"/>
  <c r="CB127" i="6"/>
  <c r="CD127" i="6" s="1"/>
  <c r="BW128" i="6"/>
  <c r="BX128" i="6" s="1"/>
  <c r="CB128" i="6"/>
  <c r="CD128" i="6" s="1"/>
  <c r="BW129" i="6"/>
  <c r="BX129" i="6" s="1"/>
  <c r="CB129" i="6"/>
  <c r="CD129" i="6" s="1"/>
  <c r="BW130" i="6"/>
  <c r="BX130" i="6" s="1"/>
  <c r="CB130" i="6"/>
  <c r="CD130" i="6" s="1"/>
  <c r="BW131" i="6"/>
  <c r="BX131" i="6" s="1"/>
  <c r="BR132" i="6"/>
  <c r="BS132" i="6" s="1"/>
  <c r="BR133" i="6"/>
  <c r="BS133" i="6" s="1"/>
  <c r="BR134" i="6"/>
  <c r="BS134" i="6" s="1"/>
  <c r="BR135" i="6"/>
  <c r="BS135" i="6" s="1"/>
  <c r="BR136" i="6"/>
  <c r="BS136" i="6" s="1"/>
  <c r="BR137" i="6"/>
  <c r="BS137" i="6" s="1"/>
  <c r="BT158" i="6"/>
  <c r="BT160" i="6"/>
  <c r="BT162" i="6"/>
  <c r="CB131" i="6"/>
  <c r="CD131" i="6" s="1"/>
  <c r="CD159" i="6"/>
  <c r="BT161" i="6"/>
  <c r="BT163" i="6"/>
  <c r="BR138" i="6"/>
  <c r="BS138" i="6" s="1"/>
  <c r="BR139" i="6"/>
  <c r="BS139" i="6" s="1"/>
  <c r="BR140" i="6"/>
  <c r="BS140" i="6" s="1"/>
  <c r="BR141" i="6"/>
  <c r="BS141" i="6" s="1"/>
  <c r="BR142" i="6"/>
  <c r="BS142" i="6" s="1"/>
  <c r="BR143" i="6"/>
  <c r="BS143" i="6" s="1"/>
  <c r="BR144" i="6"/>
  <c r="BS144" i="6" s="1"/>
  <c r="BR145" i="6"/>
  <c r="BS145" i="6" s="1"/>
  <c r="BR146" i="6"/>
  <c r="BS146" i="6" s="1"/>
  <c r="BR147" i="6"/>
  <c r="BS147" i="6" s="1"/>
  <c r="BR148" i="6"/>
  <c r="BS148" i="6" s="1"/>
  <c r="BR149" i="6"/>
  <c r="BS149" i="6" s="1"/>
  <c r="BR150" i="6"/>
  <c r="BS150" i="6" s="1"/>
  <c r="BR151" i="6"/>
  <c r="BS151" i="6" s="1"/>
  <c r="BR152" i="6"/>
  <c r="BS152" i="6" s="1"/>
  <c r="BR153" i="6"/>
  <c r="BS153" i="6" s="1"/>
  <c r="BR154" i="6"/>
  <c r="BS154" i="6" s="1"/>
  <c r="BR155" i="6"/>
  <c r="BS155" i="6" s="1"/>
  <c r="BR156" i="6"/>
  <c r="BS156" i="6" s="1"/>
  <c r="CD164" i="6"/>
  <c r="BT164" i="6"/>
  <c r="CD166" i="6"/>
  <c r="BT166" i="6"/>
  <c r="BT170" i="6"/>
  <c r="CD172" i="6"/>
  <c r="BT172" i="6"/>
  <c r="BT174" i="6"/>
  <c r="BQ157" i="6"/>
  <c r="BR157" i="6" s="1"/>
  <c r="BS157" i="6" s="1"/>
  <c r="CB157" i="6"/>
  <c r="BW157" i="6"/>
  <c r="CA157" i="6"/>
  <c r="CB158" i="6"/>
  <c r="CD158" i="6" s="1"/>
  <c r="BW158" i="6"/>
  <c r="BX158" i="6" s="1"/>
  <c r="CA158" i="6"/>
  <c r="CB159" i="6"/>
  <c r="BW159" i="6"/>
  <c r="BX159" i="6" s="1"/>
  <c r="CA159" i="6"/>
  <c r="CB160" i="6"/>
  <c r="CD160" i="6" s="1"/>
  <c r="BW160" i="6"/>
  <c r="BX160" i="6" s="1"/>
  <c r="CA160" i="6"/>
  <c r="CB161" i="6"/>
  <c r="CD161" i="6" s="1"/>
  <c r="BW161" i="6"/>
  <c r="BX161" i="6" s="1"/>
  <c r="CA161" i="6"/>
  <c r="CB162" i="6"/>
  <c r="CD162" i="6" s="1"/>
  <c r="BW162" i="6"/>
  <c r="BX162" i="6" s="1"/>
  <c r="CA162" i="6"/>
  <c r="CD165" i="6"/>
  <c r="BT165" i="6"/>
  <c r="BT171" i="6"/>
  <c r="BT173" i="6"/>
  <c r="BT175" i="6"/>
  <c r="CA163" i="6"/>
  <c r="CA164" i="6"/>
  <c r="CA165" i="6"/>
  <c r="CA166" i="6"/>
  <c r="BQ167" i="6"/>
  <c r="BR167" i="6" s="1"/>
  <c r="BS167" i="6" s="1"/>
  <c r="CA167" i="6"/>
  <c r="BR168" i="6"/>
  <c r="BS168" i="6" s="1"/>
  <c r="BR169" i="6"/>
  <c r="BS169" i="6" s="1"/>
  <c r="BT176" i="6"/>
  <c r="CD178" i="6"/>
  <c r="BT178" i="6"/>
  <c r="BT180" i="6"/>
  <c r="BW163" i="6"/>
  <c r="BX163" i="6" s="1"/>
  <c r="BW164" i="6"/>
  <c r="BX164" i="6" s="1"/>
  <c r="BW165" i="6"/>
  <c r="BX165" i="6" s="1"/>
  <c r="BW166" i="6"/>
  <c r="BX166" i="6" s="1"/>
  <c r="CB168" i="6"/>
  <c r="BW168" i="6"/>
  <c r="CA168" i="6"/>
  <c r="CB169" i="6"/>
  <c r="BW169" i="6"/>
  <c r="CA169" i="6"/>
  <c r="CB170" i="6"/>
  <c r="CD170" i="6" s="1"/>
  <c r="BW170" i="6"/>
  <c r="BX170" i="6" s="1"/>
  <c r="CA170" i="6"/>
  <c r="CB171" i="6"/>
  <c r="CD171" i="6" s="1"/>
  <c r="BW171" i="6"/>
  <c r="BX171" i="6" s="1"/>
  <c r="CA171" i="6"/>
  <c r="CB172" i="6"/>
  <c r="BW172" i="6"/>
  <c r="BX172" i="6" s="1"/>
  <c r="CA172" i="6"/>
  <c r="CB173" i="6"/>
  <c r="CD173" i="6" s="1"/>
  <c r="BW173" i="6"/>
  <c r="BX173" i="6" s="1"/>
  <c r="CA173" i="6"/>
  <c r="CB174" i="6"/>
  <c r="CD174" i="6" s="1"/>
  <c r="BW174" i="6"/>
  <c r="BX174" i="6" s="1"/>
  <c r="CA174" i="6"/>
  <c r="CB175" i="6"/>
  <c r="CD175" i="6" s="1"/>
  <c r="BW175" i="6"/>
  <c r="BX175" i="6" s="1"/>
  <c r="CA175" i="6"/>
  <c r="CD177" i="6"/>
  <c r="BT177" i="6"/>
  <c r="BT179" i="6"/>
  <c r="CD181" i="6"/>
  <c r="BT181" i="6"/>
  <c r="BW176" i="6"/>
  <c r="BX176" i="6" s="1"/>
  <c r="CB176" i="6"/>
  <c r="CD176" i="6" s="1"/>
  <c r="BW177" i="6"/>
  <c r="BX177" i="6" s="1"/>
  <c r="CB177" i="6"/>
  <c r="BW178" i="6"/>
  <c r="BX178" i="6" s="1"/>
  <c r="CB178" i="6"/>
  <c r="BW179" i="6"/>
  <c r="BX179" i="6" s="1"/>
  <c r="CB179" i="6"/>
  <c r="CD179" i="6" s="1"/>
  <c r="BW180" i="6"/>
  <c r="BX180" i="6" s="1"/>
  <c r="CB180" i="6"/>
  <c r="CD180" i="6" s="1"/>
  <c r="BW181" i="6"/>
  <c r="BX181" i="6" s="1"/>
  <c r="CB181" i="6"/>
  <c r="B9" i="2"/>
  <c r="B16" i="2"/>
  <c r="B17" i="2"/>
  <c r="B18" i="2"/>
  <c r="B19" i="2"/>
  <c r="B20" i="2"/>
  <c r="B15" i="2"/>
  <c r="B6" i="4"/>
  <c r="E18" i="4"/>
  <c r="B16" i="4"/>
  <c r="K6" i="1"/>
  <c r="C15" i="1"/>
  <c r="S10" i="1"/>
  <c r="D10" i="1"/>
  <c r="B10" i="2" s="1"/>
  <c r="C10" i="1"/>
  <c r="L9" i="1"/>
  <c r="C2" i="1"/>
  <c r="E10" i="1" l="1"/>
  <c r="B11" i="2" s="1"/>
  <c r="CD167" i="6"/>
  <c r="BT167" i="6"/>
  <c r="BX167" i="6"/>
  <c r="CD157" i="6"/>
  <c r="BT157" i="6"/>
  <c r="BX157" i="6"/>
  <c r="CD168" i="6"/>
  <c r="BT168" i="6"/>
  <c r="BX168" i="6"/>
  <c r="BX155" i="6"/>
  <c r="CD155" i="6"/>
  <c r="BT155" i="6"/>
  <c r="BX153" i="6"/>
  <c r="CD153" i="6"/>
  <c r="BT153" i="6"/>
  <c r="BX151" i="6"/>
  <c r="CD151" i="6"/>
  <c r="BT151" i="6"/>
  <c r="BX149" i="6"/>
  <c r="CD149" i="6"/>
  <c r="BT149" i="6"/>
  <c r="BX147" i="6"/>
  <c r="CD147" i="6"/>
  <c r="BT147" i="6"/>
  <c r="BX145" i="6"/>
  <c r="CD145" i="6"/>
  <c r="BT145" i="6"/>
  <c r="BX143" i="6"/>
  <c r="CD143" i="6"/>
  <c r="BT143" i="6"/>
  <c r="BX141" i="6"/>
  <c r="CD141" i="6"/>
  <c r="BT141" i="6"/>
  <c r="BX139" i="6"/>
  <c r="CD139" i="6"/>
  <c r="BT139" i="6"/>
  <c r="BX136" i="6"/>
  <c r="BT136" i="6"/>
  <c r="CD136" i="6"/>
  <c r="BX134" i="6"/>
  <c r="BT134" i="6"/>
  <c r="CD134" i="6"/>
  <c r="BX132" i="6"/>
  <c r="BT132" i="6"/>
  <c r="CD132" i="6"/>
  <c r="CD124" i="6"/>
  <c r="BT124" i="6"/>
  <c r="BX124" i="6"/>
  <c r="CD122" i="6"/>
  <c r="BT122" i="6"/>
  <c r="BX122" i="6"/>
  <c r="CD120" i="6"/>
  <c r="BT120" i="6"/>
  <c r="BX120" i="6"/>
  <c r="CD118" i="6"/>
  <c r="BT118" i="6"/>
  <c r="BX118" i="6"/>
  <c r="CD116" i="6"/>
  <c r="BT116" i="6"/>
  <c r="BX116" i="6"/>
  <c r="CD114" i="6"/>
  <c r="BT114" i="6"/>
  <c r="BX114" i="6"/>
  <c r="CD112" i="6"/>
  <c r="BT112" i="6"/>
  <c r="BX112" i="6"/>
  <c r="CD110" i="6"/>
  <c r="BT110" i="6"/>
  <c r="BX110" i="6"/>
  <c r="CD108" i="6"/>
  <c r="BT108" i="6"/>
  <c r="BX108" i="6"/>
  <c r="BX105" i="6"/>
  <c r="CD105" i="6"/>
  <c r="BT105" i="6"/>
  <c r="BX103" i="6"/>
  <c r="CD103" i="6"/>
  <c r="BT103" i="6"/>
  <c r="BX101" i="6"/>
  <c r="CD101" i="6"/>
  <c r="BT101" i="6"/>
  <c r="BX99" i="6"/>
  <c r="CD99" i="6"/>
  <c r="BT99" i="6"/>
  <c r="BX97" i="6"/>
  <c r="CD97" i="6"/>
  <c r="BT97" i="6"/>
  <c r="BX95" i="6"/>
  <c r="CD95" i="6"/>
  <c r="BT95" i="6"/>
  <c r="BX93" i="6"/>
  <c r="CD93" i="6"/>
  <c r="BT93" i="6"/>
  <c r="BX91" i="6"/>
  <c r="CD91" i="6"/>
  <c r="BT91" i="6"/>
  <c r="BX89" i="6"/>
  <c r="CD89" i="6"/>
  <c r="BT89" i="6"/>
  <c r="BX87" i="6"/>
  <c r="CD87" i="6"/>
  <c r="BT87" i="6"/>
  <c r="BX85" i="6"/>
  <c r="CD85" i="6"/>
  <c r="BT85" i="6"/>
  <c r="BX83" i="6"/>
  <c r="CD83" i="6"/>
  <c r="BT83" i="6"/>
  <c r="BX81" i="6"/>
  <c r="CD81" i="6"/>
  <c r="BT81" i="6"/>
  <c r="BX79" i="6"/>
  <c r="CD79" i="6"/>
  <c r="BT79" i="6"/>
  <c r="BX77" i="6"/>
  <c r="CD77" i="6"/>
  <c r="BT77" i="6"/>
  <c r="BX75" i="6"/>
  <c r="CD75" i="6"/>
  <c r="BT75" i="6"/>
  <c r="BX73" i="6"/>
  <c r="CD73" i="6"/>
  <c r="BT73" i="6"/>
  <c r="BX71" i="6"/>
  <c r="CD71" i="6"/>
  <c r="BT71" i="6"/>
  <c r="BX69" i="6"/>
  <c r="CD69" i="6"/>
  <c r="BT69" i="6"/>
  <c r="BX67" i="6"/>
  <c r="CD67" i="6"/>
  <c r="BT67" i="6"/>
  <c r="BX65" i="6"/>
  <c r="CD65" i="6"/>
  <c r="BT65" i="6"/>
  <c r="BX63" i="6"/>
  <c r="CD63" i="6"/>
  <c r="BT63" i="6"/>
  <c r="BX60" i="6"/>
  <c r="CD60" i="6"/>
  <c r="BT60" i="6"/>
  <c r="BX57" i="6"/>
  <c r="CD57" i="6"/>
  <c r="BT57" i="6"/>
  <c r="BX55" i="6"/>
  <c r="CD55" i="6"/>
  <c r="BT55" i="6"/>
  <c r="BX52" i="6"/>
  <c r="CD52" i="6"/>
  <c r="BT52" i="6"/>
  <c r="BX49" i="6"/>
  <c r="CD49" i="6"/>
  <c r="BT49" i="6"/>
  <c r="BX44" i="6"/>
  <c r="CD44" i="6"/>
  <c r="BT44" i="6"/>
  <c r="BX42" i="6"/>
  <c r="CD42" i="6"/>
  <c r="BT42" i="6"/>
  <c r="BX38" i="6"/>
  <c r="CD38" i="6"/>
  <c r="BT38" i="6"/>
  <c r="BX33" i="6"/>
  <c r="CD33" i="6"/>
  <c r="BT33" i="6"/>
  <c r="BX31" i="6"/>
  <c r="CD31" i="6"/>
  <c r="BT31" i="6"/>
  <c r="BX29" i="6"/>
  <c r="CD29" i="6"/>
  <c r="BT29" i="6"/>
  <c r="BX27" i="6"/>
  <c r="CD27" i="6"/>
  <c r="BT27" i="6"/>
  <c r="BX24" i="6"/>
  <c r="CD24" i="6"/>
  <c r="BT24" i="6"/>
  <c r="BX18" i="6"/>
  <c r="CD18" i="6"/>
  <c r="BT18" i="6"/>
  <c r="BX16" i="6"/>
  <c r="CD16" i="6"/>
  <c r="BT16" i="6"/>
  <c r="BX12" i="6"/>
  <c r="CD12" i="6"/>
  <c r="BT12" i="6"/>
  <c r="BX61" i="6"/>
  <c r="CD61" i="6"/>
  <c r="BT61" i="6"/>
  <c r="BX54" i="6"/>
  <c r="CD54" i="6"/>
  <c r="BT54" i="6"/>
  <c r="BX48" i="6"/>
  <c r="BT48" i="6"/>
  <c r="CD48" i="6"/>
  <c r="BX45" i="6"/>
  <c r="BT45" i="6"/>
  <c r="CD45" i="6"/>
  <c r="BX39" i="6"/>
  <c r="CD39" i="6"/>
  <c r="BT39" i="6"/>
  <c r="BX36" i="6"/>
  <c r="CD36" i="6"/>
  <c r="BT36" i="6"/>
  <c r="BX26" i="6"/>
  <c r="BT26" i="6"/>
  <c r="CD26" i="6"/>
  <c r="BX21" i="6"/>
  <c r="CD21" i="6"/>
  <c r="BT21" i="6"/>
  <c r="BX19" i="6"/>
  <c r="CD19" i="6"/>
  <c r="BT19" i="6"/>
  <c r="BX13" i="6"/>
  <c r="BT13" i="6"/>
  <c r="CD13" i="6"/>
  <c r="CD169" i="6"/>
  <c r="BT169" i="6"/>
  <c r="BX169" i="6"/>
  <c r="BX156" i="6"/>
  <c r="CD156" i="6"/>
  <c r="BT156" i="6"/>
  <c r="BX154" i="6"/>
  <c r="CD154" i="6"/>
  <c r="BT154" i="6"/>
  <c r="BX152" i="6"/>
  <c r="CD152" i="6"/>
  <c r="BT152" i="6"/>
  <c r="BX150" i="6"/>
  <c r="CD150" i="6"/>
  <c r="BT150" i="6"/>
  <c r="BX148" i="6"/>
  <c r="CD148" i="6"/>
  <c r="BT148" i="6"/>
  <c r="BX146" i="6"/>
  <c r="CD146" i="6"/>
  <c r="BT146" i="6"/>
  <c r="BX144" i="6"/>
  <c r="CD144" i="6"/>
  <c r="BT144" i="6"/>
  <c r="BX142" i="6"/>
  <c r="CD142" i="6"/>
  <c r="BT142" i="6"/>
  <c r="BX140" i="6"/>
  <c r="CD140" i="6"/>
  <c r="BT140" i="6"/>
  <c r="BX138" i="6"/>
  <c r="CD138" i="6"/>
  <c r="BT138" i="6"/>
  <c r="BX137" i="6"/>
  <c r="CD137" i="6"/>
  <c r="BT137" i="6"/>
  <c r="BX135" i="6"/>
  <c r="BT135" i="6"/>
  <c r="CD135" i="6"/>
  <c r="BX133" i="6"/>
  <c r="BT133" i="6"/>
  <c r="CD133" i="6"/>
  <c r="CD123" i="6"/>
  <c r="BT123" i="6"/>
  <c r="BX123" i="6"/>
  <c r="CD121" i="6"/>
  <c r="BT121" i="6"/>
  <c r="BX121" i="6"/>
  <c r="CD119" i="6"/>
  <c r="BT119" i="6"/>
  <c r="BX119" i="6"/>
  <c r="CD117" i="6"/>
  <c r="BT117" i="6"/>
  <c r="BX117" i="6"/>
  <c r="CD115" i="6"/>
  <c r="BT115" i="6"/>
  <c r="BX115" i="6"/>
  <c r="CD113" i="6"/>
  <c r="BT113" i="6"/>
  <c r="BX113" i="6"/>
  <c r="CD111" i="6"/>
  <c r="BT111" i="6"/>
  <c r="BX111" i="6"/>
  <c r="CD109" i="6"/>
  <c r="BT109" i="6"/>
  <c r="BX109" i="6"/>
  <c r="CD107" i="6"/>
  <c r="BT107" i="6"/>
  <c r="BX107" i="6"/>
  <c r="CD106" i="6"/>
  <c r="BX106" i="6"/>
  <c r="BT106" i="6"/>
  <c r="BX104" i="6"/>
  <c r="CD104" i="6"/>
  <c r="BT104" i="6"/>
  <c r="BX102" i="6"/>
  <c r="CD102" i="6"/>
  <c r="BT102" i="6"/>
  <c r="BX100" i="6"/>
  <c r="CD100" i="6"/>
  <c r="BT100" i="6"/>
  <c r="BX98" i="6"/>
  <c r="CD98" i="6"/>
  <c r="BT98" i="6"/>
  <c r="BX96" i="6"/>
  <c r="CD96" i="6"/>
  <c r="BT96" i="6"/>
  <c r="BX94" i="6"/>
  <c r="CD94" i="6"/>
  <c r="BT94" i="6"/>
  <c r="BX92" i="6"/>
  <c r="CD92" i="6"/>
  <c r="BT92" i="6"/>
  <c r="BX90" i="6"/>
  <c r="CD90" i="6"/>
  <c r="BT90" i="6"/>
  <c r="BX88" i="6"/>
  <c r="CD88" i="6"/>
  <c r="BT88" i="6"/>
  <c r="BX86" i="6"/>
  <c r="CD86" i="6"/>
  <c r="BT86" i="6"/>
  <c r="BX84" i="6"/>
  <c r="CD84" i="6"/>
  <c r="BT84" i="6"/>
  <c r="BX82" i="6"/>
  <c r="CD82" i="6"/>
  <c r="BT82" i="6"/>
  <c r="BX80" i="6"/>
  <c r="CD80" i="6"/>
  <c r="BT80" i="6"/>
  <c r="BX78" i="6"/>
  <c r="CD78" i="6"/>
  <c r="BT78" i="6"/>
  <c r="BX76" i="6"/>
  <c r="CD76" i="6"/>
  <c r="BT76" i="6"/>
  <c r="BX74" i="6"/>
  <c r="CD74" i="6"/>
  <c r="BT74" i="6"/>
  <c r="BX72" i="6"/>
  <c r="CD72" i="6"/>
  <c r="BT72" i="6"/>
  <c r="BX70" i="6"/>
  <c r="CD70" i="6"/>
  <c r="BT70" i="6"/>
  <c r="BX68" i="6"/>
  <c r="CD68" i="6"/>
  <c r="BT68" i="6"/>
  <c r="BX66" i="6"/>
  <c r="CD66" i="6"/>
  <c r="BT66" i="6"/>
  <c r="BX64" i="6"/>
  <c r="CD64" i="6"/>
  <c r="BT64" i="6"/>
  <c r="BX62" i="6"/>
  <c r="CD62" i="6"/>
  <c r="BT62" i="6"/>
  <c r="BX59" i="6"/>
  <c r="CD59" i="6"/>
  <c r="BT59" i="6"/>
  <c r="BX56" i="6"/>
  <c r="CD56" i="6"/>
  <c r="BT56" i="6"/>
  <c r="BX53" i="6"/>
  <c r="CD53" i="6"/>
  <c r="BT53" i="6"/>
  <c r="BX50" i="6"/>
  <c r="CD50" i="6"/>
  <c r="BT50" i="6"/>
  <c r="BX47" i="6"/>
  <c r="CD47" i="6"/>
  <c r="BT47" i="6"/>
  <c r="BX43" i="6"/>
  <c r="CD43" i="6"/>
  <c r="BT43" i="6"/>
  <c r="BX40" i="6"/>
  <c r="CD40" i="6"/>
  <c r="BT40" i="6"/>
  <c r="BX34" i="6"/>
  <c r="CD34" i="6"/>
  <c r="BT34" i="6"/>
  <c r="BX32" i="6"/>
  <c r="CD32" i="6"/>
  <c r="BT32" i="6"/>
  <c r="BX30" i="6"/>
  <c r="CD30" i="6"/>
  <c r="BT30" i="6"/>
  <c r="BX28" i="6"/>
  <c r="CD28" i="6"/>
  <c r="BT28" i="6"/>
  <c r="BX25" i="6"/>
  <c r="CD25" i="6"/>
  <c r="BT25" i="6"/>
  <c r="BX22" i="6"/>
  <c r="CD22" i="6"/>
  <c r="BT22" i="6"/>
  <c r="BX17" i="6"/>
  <c r="CD17" i="6"/>
  <c r="BT17" i="6"/>
  <c r="BX14" i="6"/>
  <c r="CD14" i="6"/>
  <c r="BT14" i="6"/>
  <c r="BX11" i="6"/>
  <c r="CD11" i="6"/>
  <c r="BT11" i="6"/>
  <c r="BX58" i="6"/>
  <c r="BT58" i="6"/>
  <c r="CD58" i="6"/>
  <c r="BX51" i="6"/>
  <c r="BT51" i="6"/>
  <c r="CD51" i="6"/>
  <c r="BX46" i="6"/>
  <c r="BT46" i="6"/>
  <c r="CD46" i="6"/>
  <c r="BX41" i="6"/>
  <c r="BT41" i="6"/>
  <c r="CD41" i="6"/>
  <c r="BX37" i="6"/>
  <c r="CD37" i="6"/>
  <c r="BT37" i="6"/>
  <c r="BX35" i="6"/>
  <c r="BT35" i="6"/>
  <c r="CD35" i="6"/>
  <c r="BX23" i="6"/>
  <c r="BT23" i="6"/>
  <c r="CD23" i="6"/>
  <c r="BX20" i="6"/>
  <c r="BT20" i="6"/>
  <c r="CD20" i="6"/>
  <c r="BX15" i="6"/>
  <c r="CD15" i="6"/>
  <c r="BT15" i="6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D13" i="2"/>
  <c r="C13" i="2"/>
  <c r="B13" i="2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C12" i="2" l="1"/>
  <c r="B12" i="2"/>
  <c r="D12" i="2"/>
  <c r="E12" i="2" s="1"/>
  <c r="E13" i="2" s="1"/>
  <c r="D26" i="1"/>
  <c r="F26" i="1"/>
  <c r="E26" i="1"/>
  <c r="G26" i="1"/>
  <c r="F12" i="2" l="1"/>
  <c r="F13" i="2" s="1"/>
  <c r="C1" i="6"/>
  <c r="CF6" i="6"/>
  <c r="F9" i="6"/>
  <c r="BP9" i="6"/>
  <c r="BV9" i="6"/>
  <c r="BW9" i="6" s="1"/>
  <c r="F10" i="6"/>
  <c r="BV10" i="6" s="1"/>
  <c r="CA10" i="6" s="1"/>
  <c r="BP10" i="6"/>
  <c r="BQ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CA9" i="6" l="1"/>
  <c r="G12" i="2"/>
  <c r="H12" i="2" s="1"/>
  <c r="CB9" i="6"/>
  <c r="CC9" i="6" s="1"/>
  <c r="BW10" i="6"/>
  <c r="CB10" i="6"/>
  <c r="CC10" i="6" s="1"/>
  <c r="BV3" i="6"/>
  <c r="BQ9" i="6"/>
  <c r="BR9" i="6" s="1"/>
  <c r="BS9" i="6" s="1"/>
  <c r="BR10" i="6"/>
  <c r="BS10" i="6" s="1"/>
  <c r="G13" i="2" l="1"/>
  <c r="I12" i="2"/>
  <c r="H13" i="2"/>
  <c r="BT10" i="6"/>
  <c r="CD10" i="6"/>
  <c r="BX10" i="6"/>
  <c r="BX9" i="6"/>
  <c r="CD9" i="6"/>
  <c r="BT9" i="6"/>
  <c r="I3" i="5"/>
  <c r="I2" i="5"/>
  <c r="J2" i="5" s="1"/>
  <c r="N2" i="5" s="1"/>
  <c r="O2" i="5" s="1"/>
  <c r="BY9" i="6" l="1"/>
  <c r="BZ179" i="6" s="1"/>
  <c r="J12" i="2"/>
  <c r="I13" i="2"/>
  <c r="N3" i="5"/>
  <c r="O3" i="5" s="1"/>
  <c r="J3" i="5"/>
  <c r="B3" i="4"/>
  <c r="B2" i="4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CE16" i="6" l="1"/>
  <c r="CE130" i="6"/>
  <c r="CE87" i="6"/>
  <c r="CE77" i="6"/>
  <c r="CE68" i="6"/>
  <c r="CE26" i="6"/>
  <c r="CE162" i="6"/>
  <c r="CE132" i="6"/>
  <c r="CE116" i="6"/>
  <c r="CE106" i="6"/>
  <c r="CE54" i="6"/>
  <c r="CE163" i="6"/>
  <c r="CE105" i="6"/>
  <c r="CE61" i="6"/>
  <c r="CE96" i="6"/>
  <c r="CE37" i="6"/>
  <c r="CE160" i="6"/>
  <c r="BZ97" i="6"/>
  <c r="BZ99" i="6"/>
  <c r="BZ18" i="6"/>
  <c r="CE27" i="6"/>
  <c r="CE17" i="6"/>
  <c r="CE143" i="6"/>
  <c r="CE149" i="6"/>
  <c r="CE138" i="6"/>
  <c r="CE71" i="6"/>
  <c r="CE28" i="6"/>
  <c r="CE167" i="6"/>
  <c r="CE34" i="6"/>
  <c r="CE49" i="6"/>
  <c r="CE32" i="6"/>
  <c r="CE63" i="6"/>
  <c r="CE145" i="6"/>
  <c r="CE73" i="6"/>
  <c r="CE133" i="6"/>
  <c r="CE64" i="6"/>
  <c r="CE67" i="6"/>
  <c r="BZ132" i="6"/>
  <c r="BZ139" i="6"/>
  <c r="BZ67" i="6"/>
  <c r="BZ152" i="6"/>
  <c r="BZ113" i="6"/>
  <c r="BZ78" i="6"/>
  <c r="BZ34" i="6"/>
  <c r="CE21" i="6"/>
  <c r="CE22" i="6"/>
  <c r="CE158" i="6"/>
  <c r="CE168" i="6"/>
  <c r="CE122" i="6"/>
  <c r="CE166" i="6"/>
  <c r="CE108" i="6"/>
  <c r="CE33" i="6"/>
  <c r="CE100" i="6"/>
  <c r="CE41" i="6"/>
  <c r="CE36" i="6"/>
  <c r="CE24" i="6"/>
  <c r="CE15" i="6"/>
  <c r="CE165" i="6"/>
  <c r="CE147" i="6"/>
  <c r="CE99" i="6"/>
  <c r="CE157" i="6"/>
  <c r="CE85" i="6"/>
  <c r="CE146" i="6"/>
  <c r="CE76" i="6"/>
  <c r="CE79" i="6"/>
  <c r="CE110" i="6"/>
  <c r="CE43" i="6"/>
  <c r="CE125" i="6"/>
  <c r="CE120" i="6"/>
  <c r="CE89" i="6"/>
  <c r="CE55" i="6"/>
  <c r="CE150" i="6"/>
  <c r="CE109" i="6"/>
  <c r="CE80" i="6"/>
  <c r="CE40" i="6"/>
  <c r="CE83" i="6"/>
  <c r="CE38" i="6"/>
  <c r="BZ149" i="6"/>
  <c r="BZ114" i="6"/>
  <c r="BZ155" i="6"/>
  <c r="BZ116" i="6"/>
  <c r="BZ83" i="6"/>
  <c r="BZ44" i="6"/>
  <c r="BZ36" i="6"/>
  <c r="BZ137" i="6"/>
  <c r="BZ94" i="6"/>
  <c r="BZ62" i="6"/>
  <c r="BZ77" i="6"/>
  <c r="BZ138" i="6"/>
  <c r="BZ11" i="6"/>
  <c r="BZ24" i="6"/>
  <c r="BZ169" i="6"/>
  <c r="CE140" i="6"/>
  <c r="BZ115" i="6"/>
  <c r="CE98" i="6"/>
  <c r="BZ76" i="6"/>
  <c r="BZ53" i="6"/>
  <c r="CE58" i="6"/>
  <c r="BZ145" i="6"/>
  <c r="BZ110" i="6"/>
  <c r="BZ151" i="6"/>
  <c r="BZ112" i="6"/>
  <c r="BZ79" i="6"/>
  <c r="BZ38" i="6"/>
  <c r="BZ21" i="6"/>
  <c r="BZ133" i="6"/>
  <c r="BZ90" i="6"/>
  <c r="BZ56" i="6"/>
  <c r="BZ81" i="6"/>
  <c r="BZ150" i="6"/>
  <c r="BZ23" i="6"/>
  <c r="BZ29" i="6"/>
  <c r="CE169" i="6"/>
  <c r="BZ142" i="6"/>
  <c r="CE115" i="6"/>
  <c r="BZ100" i="6"/>
  <c r="CE78" i="6"/>
  <c r="BZ59" i="6"/>
  <c r="BZ58" i="6"/>
  <c r="CE172" i="6"/>
  <c r="CE173" i="6"/>
  <c r="BZ171" i="6"/>
  <c r="BZ158" i="6"/>
  <c r="BZ174" i="6"/>
  <c r="CE170" i="6"/>
  <c r="CE175" i="6"/>
  <c r="BZ175" i="6"/>
  <c r="BZ163" i="6"/>
  <c r="CE181" i="6"/>
  <c r="CE12" i="6"/>
  <c r="CE29" i="6"/>
  <c r="CE13" i="6"/>
  <c r="CE20" i="6"/>
  <c r="CE30" i="6"/>
  <c r="CE131" i="6"/>
  <c r="CE126" i="6"/>
  <c r="CE151" i="6"/>
  <c r="CE136" i="6"/>
  <c r="CE114" i="6"/>
  <c r="CE50" i="6"/>
  <c r="CE127" i="6"/>
  <c r="CE124" i="6"/>
  <c r="CE93" i="6"/>
  <c r="CE60" i="6"/>
  <c r="CE154" i="6"/>
  <c r="CE113" i="6"/>
  <c r="CE84" i="6"/>
  <c r="CE47" i="6"/>
  <c r="CE91" i="6"/>
  <c r="CE44" i="6"/>
  <c r="CE18" i="6"/>
  <c r="CE11" i="6"/>
  <c r="CE19" i="6"/>
  <c r="CE14" i="6"/>
  <c r="CE9" i="6"/>
  <c r="CE164" i="6"/>
  <c r="CE128" i="6"/>
  <c r="CE155" i="6"/>
  <c r="CE139" i="6"/>
  <c r="CE118" i="6"/>
  <c r="CE31" i="6"/>
  <c r="CE161" i="6"/>
  <c r="CE141" i="6"/>
  <c r="CE101" i="6"/>
  <c r="CE69" i="6"/>
  <c r="CE45" i="6"/>
  <c r="CE121" i="6"/>
  <c r="CE92" i="6"/>
  <c r="CE59" i="6"/>
  <c r="CE35" i="6"/>
  <c r="CE57" i="6"/>
  <c r="BZ167" i="6"/>
  <c r="CE95" i="6"/>
  <c r="CE56" i="6"/>
  <c r="CE25" i="6"/>
  <c r="CE159" i="6"/>
  <c r="CE153" i="6"/>
  <c r="CE134" i="6"/>
  <c r="CE112" i="6"/>
  <c r="CE97" i="6"/>
  <c r="CE81" i="6"/>
  <c r="CE65" i="6"/>
  <c r="CE42" i="6"/>
  <c r="CE39" i="6"/>
  <c r="CE142" i="6"/>
  <c r="CE117" i="6"/>
  <c r="CE104" i="6"/>
  <c r="CE88" i="6"/>
  <c r="CE72" i="6"/>
  <c r="CE53" i="6"/>
  <c r="CE51" i="6"/>
  <c r="CE103" i="6"/>
  <c r="CE75" i="6"/>
  <c r="CE52" i="6"/>
  <c r="CE48" i="6"/>
  <c r="BZ168" i="6"/>
  <c r="BZ141" i="6"/>
  <c r="BZ122" i="6"/>
  <c r="BZ105" i="6"/>
  <c r="BZ89" i="6"/>
  <c r="BZ147" i="6"/>
  <c r="BZ124" i="6"/>
  <c r="BZ108" i="6"/>
  <c r="BZ91" i="6"/>
  <c r="BZ75" i="6"/>
  <c r="BZ57" i="6"/>
  <c r="BZ31" i="6"/>
  <c r="BZ54" i="6"/>
  <c r="BZ13" i="6"/>
  <c r="BZ144" i="6"/>
  <c r="BZ121" i="6"/>
  <c r="BZ102" i="6"/>
  <c r="BZ86" i="6"/>
  <c r="BZ70" i="6"/>
  <c r="BZ50" i="6"/>
  <c r="BZ25" i="6"/>
  <c r="BZ60" i="6"/>
  <c r="BZ88" i="6"/>
  <c r="BZ20" i="6"/>
  <c r="BZ39" i="6"/>
  <c r="CE148" i="6"/>
  <c r="CE123" i="6"/>
  <c r="BZ107" i="6"/>
  <c r="CE86" i="6"/>
  <c r="CE66" i="6"/>
  <c r="BZ28" i="6"/>
  <c r="CE23" i="6"/>
  <c r="CE129" i="6"/>
  <c r="BZ93" i="6"/>
  <c r="BZ134" i="6"/>
  <c r="BZ95" i="6"/>
  <c r="BZ63" i="6"/>
  <c r="BZ12" i="6"/>
  <c r="BZ148" i="6"/>
  <c r="BZ109" i="6"/>
  <c r="BZ74" i="6"/>
  <c r="BZ30" i="6"/>
  <c r="BZ65" i="6"/>
  <c r="BZ96" i="6"/>
  <c r="BZ35" i="6"/>
  <c r="BZ48" i="6"/>
  <c r="CE152" i="6"/>
  <c r="CE135" i="6"/>
  <c r="CE107" i="6"/>
  <c r="CE90" i="6"/>
  <c r="BZ68" i="6"/>
  <c r="BZ32" i="6"/>
  <c r="BZ37" i="6"/>
  <c r="CE176" i="6"/>
  <c r="BZ162" i="6"/>
  <c r="BZ131" i="6"/>
  <c r="BZ164" i="6"/>
  <c r="BZ178" i="6"/>
  <c r="CE179" i="6"/>
  <c r="BZ160" i="6"/>
  <c r="BZ125" i="6"/>
  <c r="BZ166" i="6"/>
  <c r="BZ181" i="6"/>
  <c r="BZ177" i="6"/>
  <c r="BZ172" i="6"/>
  <c r="BZ161" i="6"/>
  <c r="BZ129" i="6"/>
  <c r="BZ130" i="6"/>
  <c r="BZ165" i="6"/>
  <c r="BZ127" i="6"/>
  <c r="CE171" i="6"/>
  <c r="CE177" i="6"/>
  <c r="BZ180" i="6"/>
  <c r="BZ176" i="6"/>
  <c r="BZ170" i="6"/>
  <c r="BZ159" i="6"/>
  <c r="BZ128" i="6"/>
  <c r="CE180" i="6"/>
  <c r="BZ173" i="6"/>
  <c r="BZ126" i="6"/>
  <c r="CE178" i="6"/>
  <c r="CE174" i="6"/>
  <c r="BZ15" i="6"/>
  <c r="BZ46" i="6"/>
  <c r="BZ22" i="6"/>
  <c r="BZ47" i="6"/>
  <c r="BZ64" i="6"/>
  <c r="CE74" i="6"/>
  <c r="BZ84" i="6"/>
  <c r="CE94" i="6"/>
  <c r="BZ106" i="6"/>
  <c r="CE111" i="6"/>
  <c r="BZ123" i="6"/>
  <c r="CE137" i="6"/>
  <c r="BZ146" i="6"/>
  <c r="CE156" i="6"/>
  <c r="BZ26" i="6"/>
  <c r="BZ16" i="6"/>
  <c r="BZ42" i="6"/>
  <c r="BZ51" i="6"/>
  <c r="BZ80" i="6"/>
  <c r="CE119" i="6"/>
  <c r="BZ55" i="6"/>
  <c r="BZ73" i="6"/>
  <c r="BZ17" i="6"/>
  <c r="BZ43" i="6"/>
  <c r="BZ66" i="6"/>
  <c r="BZ82" i="6"/>
  <c r="BZ98" i="6"/>
  <c r="BZ117" i="6"/>
  <c r="BZ140" i="6"/>
  <c r="BZ156" i="6"/>
  <c r="BZ45" i="6"/>
  <c r="BZ27" i="6"/>
  <c r="BZ52" i="6"/>
  <c r="BZ71" i="6"/>
  <c r="BZ87" i="6"/>
  <c r="BZ103" i="6"/>
  <c r="BZ120" i="6"/>
  <c r="BZ143" i="6"/>
  <c r="BZ157" i="6"/>
  <c r="BZ101" i="6"/>
  <c r="BZ118" i="6"/>
  <c r="BZ136" i="6"/>
  <c r="BZ153" i="6"/>
  <c r="CE46" i="6"/>
  <c r="BZ14" i="6"/>
  <c r="BZ40" i="6"/>
  <c r="CE62" i="6"/>
  <c r="CE70" i="6"/>
  <c r="CE82" i="6"/>
  <c r="BZ92" i="6"/>
  <c r="CE102" i="6"/>
  <c r="BZ111" i="6"/>
  <c r="BZ119" i="6"/>
  <c r="BZ135" i="6"/>
  <c r="CE144" i="6"/>
  <c r="BZ154" i="6"/>
  <c r="BZ19" i="6"/>
  <c r="BZ61" i="6"/>
  <c r="BZ33" i="6"/>
  <c r="BZ41" i="6"/>
  <c r="BZ72" i="6"/>
  <c r="BZ104" i="6"/>
  <c r="BZ49" i="6"/>
  <c r="BZ69" i="6"/>
  <c r="BZ85" i="6"/>
  <c r="K12" i="2"/>
  <c r="J13" i="2"/>
  <c r="D25" i="4"/>
  <c r="E19" i="4"/>
  <c r="G25" i="4" s="1"/>
  <c r="B18" i="4"/>
  <c r="B11" i="4"/>
  <c r="C25" i="4" s="1"/>
  <c r="D11" i="4"/>
  <c r="F25" i="4" s="1"/>
  <c r="I25" i="4" s="1"/>
  <c r="BZ9" i="6"/>
  <c r="CF9" i="6"/>
  <c r="BZ10" i="6"/>
  <c r="CE10" i="6"/>
  <c r="N18" i="4"/>
  <c r="I11" i="4"/>
  <c r="J19" i="4"/>
  <c r="N19" i="4"/>
  <c r="M11" i="4"/>
  <c r="R19" i="4"/>
  <c r="R18" i="4"/>
  <c r="Q11" i="4"/>
  <c r="O18" i="4"/>
  <c r="K18" i="4"/>
  <c r="G18" i="4"/>
  <c r="K11" i="4"/>
  <c r="G11" i="4"/>
  <c r="L12" i="2" l="1"/>
  <c r="K13" i="2"/>
  <c r="J25" i="4"/>
  <c r="H25" i="4"/>
  <c r="K25" i="4" s="1"/>
  <c r="E25" i="4"/>
  <c r="R10" i="1"/>
  <c r="R9" i="1"/>
  <c r="R7" i="1"/>
  <c r="R8" i="1"/>
  <c r="R6" i="1"/>
  <c r="M12" i="2" l="1"/>
  <c r="L13" i="2"/>
  <c r="M9" i="1"/>
  <c r="I6" i="1"/>
  <c r="L6" i="1" s="1"/>
  <c r="M6" i="1" s="1"/>
  <c r="J2" i="1"/>
  <c r="H2" i="1"/>
  <c r="E9" i="1"/>
  <c r="E3" i="1"/>
  <c r="D3" i="1"/>
  <c r="C7" i="1" s="1"/>
  <c r="D2" i="1"/>
  <c r="C6" i="1" s="1"/>
  <c r="N12" i="2" l="1"/>
  <c r="N13" i="2" s="1"/>
  <c r="M13" i="2"/>
  <c r="K10" i="1"/>
  <c r="E6" i="1"/>
  <c r="C12" i="1"/>
  <c r="C13" i="1"/>
  <c r="N6" i="1"/>
  <c r="E2" i="1"/>
  <c r="F3" i="1"/>
  <c r="I2" i="1" l="1"/>
  <c r="K2" i="1" s="1"/>
  <c r="C14" i="1"/>
  <c r="C16" i="1" s="1"/>
  <c r="F2" i="1"/>
</calcChain>
</file>

<file path=xl/sharedStrings.xml><?xml version="1.0" encoding="utf-8"?>
<sst xmlns="http://schemas.openxmlformats.org/spreadsheetml/2006/main" count="331" uniqueCount="273">
  <si>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</si>
  <si>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</si>
  <si>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</si>
  <si>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</si>
  <si>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</si>
  <si>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</si>
  <si>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</si>
  <si>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</si>
  <si>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</si>
  <si>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</si>
  <si>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</si>
  <si>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</si>
  <si>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</si>
  <si>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</si>
  <si>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</si>
  <si>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</si>
  <si>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</si>
  <si>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</si>
  <si>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</si>
  <si>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</si>
  <si>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</si>
  <si>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</si>
  <si>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</si>
  <si>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</si>
  <si>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</si>
  <si>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</si>
  <si>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</si>
  <si>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</si>
  <si>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</si>
  <si>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</si>
  <si>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</si>
  <si>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</si>
  <si>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</si>
  <si>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</si>
  <si>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</si>
  <si>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</si>
  <si>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</si>
  <si>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</si>
  <si>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</si>
  <si>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</si>
  <si>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</si>
  <si>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</si>
  <si>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</si>
  <si>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</si>
  <si>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</si>
  <si>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</si>
  <si>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</si>
  <si>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</si>
  <si>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</si>
  <si>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</si>
  <si>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</si>
  <si>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</si>
  <si>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</si>
  <si>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</si>
  <si>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</si>
  <si>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</si>
  <si>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</si>
  <si>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</si>
  <si>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</si>
  <si>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</si>
  <si>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</si>
  <si>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</si>
  <si>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</si>
  <si>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</si>
  <si>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</si>
  <si>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</si>
  <si>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</si>
  <si>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</si>
  <si>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</si>
  <si>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</si>
  <si>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</si>
  <si>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</si>
  <si>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</si>
  <si>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</si>
  <si>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ТК-16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</si>
  <si>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</si>
  <si>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</si>
  <si>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</si>
  <si>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</si>
  <si>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</si>
  <si>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</si>
  <si>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</si>
  <si>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</si>
  <si>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</si>
  <si>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</si>
  <si>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</si>
  <si>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</si>
  <si>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</si>
  <si>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</si>
  <si>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</si>
  <si>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</si>
  <si>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</si>
  <si>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</si>
  <si>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</si>
  <si>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</si>
  <si>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</si>
  <si>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</si>
  <si>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</si>
  <si>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</si>
  <si>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</si>
  <si>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</si>
  <si>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</si>
  <si>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</si>
  <si>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</si>
  <si>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</si>
  <si>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</si>
  <si>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</si>
  <si>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</si>
  <si>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</si>
  <si>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</si>
  <si>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</si>
  <si>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</si>
  <si>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</si>
  <si>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</si>
  <si>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</si>
  <si>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</si>
  <si>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</si>
  <si>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</si>
  <si>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</si>
  <si>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</si>
  <si>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</si>
  <si>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</si>
  <si>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</si>
  <si>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</si>
  <si>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</si>
  <si>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</si>
  <si>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</si>
  <si>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</si>
  <si>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</si>
  <si>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</si>
  <si>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</si>
  <si>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</si>
  <si>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</si>
  <si>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</si>
  <si>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</si>
  <si>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</si>
  <si>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</si>
  <si>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</si>
  <si>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</si>
  <si>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</si>
  <si>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</si>
  <si>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</si>
  <si>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</si>
  <si>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</si>
  <si>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</si>
  <si>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</si>
  <si>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</si>
  <si>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</si>
  <si>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</si>
  <si>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</si>
  <si>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</si>
  <si>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</si>
  <si>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</si>
  <si>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</si>
  <si>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</si>
  <si>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</si>
  <si>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</si>
  <si>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</si>
  <si>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</si>
  <si>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</si>
  <si>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</si>
  <si>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</si>
  <si>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</si>
  <si>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</si>
  <si>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</si>
  <si>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</si>
  <si>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</si>
  <si>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</si>
  <si>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</si>
  <si>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</si>
  <si>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</si>
  <si>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</si>
  <si>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</si>
  <si>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</si>
  <si>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</si>
  <si>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</si>
  <si>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</si>
  <si>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</si>
  <si>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</si>
  <si>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</si>
  <si>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</si>
  <si>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</si>
  <si>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</si>
  <si>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</si>
  <si>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</si>
  <si>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</si>
  <si>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</si>
  <si>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</si>
  <si>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</si>
  <si>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</si>
  <si>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</si>
  <si>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</si>
  <si>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</si>
  <si>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</si>
  <si>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</si>
  <si>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</si>
  <si>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</si>
  <si>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</si>
  <si>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</si>
  <si>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</si>
  <si>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</si>
  <si>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</si>
  <si>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</si>
  <si>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</si>
  <si>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</si>
  <si>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</si>
  <si>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</si>
  <si>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</si>
  <si>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</si>
  <si>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Природный газ</t>
  </si>
  <si>
    <t>мазут</t>
  </si>
  <si>
    <t>Наименование объекта</t>
  </si>
  <si>
    <t>Расход тепла, Гкал/ч</t>
  </si>
  <si>
    <t>Ул. Рабочая</t>
  </si>
  <si>
    <t>Ул. Рабочая 16-2</t>
  </si>
  <si>
    <t>Ул. Рабочая 18</t>
  </si>
  <si>
    <t>Ул. Рабочая 9б</t>
  </si>
  <si>
    <t>Ул. Рабочая 9в</t>
  </si>
  <si>
    <t>Ул. Рабочая 20б</t>
  </si>
  <si>
    <t>Ул. Рабочая 2    2</t>
  </si>
  <si>
    <t>Ул. Рабочая 2    4</t>
  </si>
  <si>
    <t>Ул. Рабочая 2    6</t>
  </si>
  <si>
    <t>Ул. Рабочая 2    8</t>
  </si>
  <si>
    <t>Ул. Рабочая 11</t>
  </si>
  <si>
    <t>Ул. Рабочая 13</t>
  </si>
  <si>
    <t>Ул. Рабочая 1  5</t>
  </si>
  <si>
    <t>Ул. Рабочая 17</t>
  </si>
  <si>
    <t>Ул. Рабочая 34-1</t>
  </si>
  <si>
    <t>Ул. Рабочая №17а</t>
  </si>
  <si>
    <t>Ул. Рабочая 17б</t>
  </si>
  <si>
    <t>Медпункт</t>
  </si>
  <si>
    <t>Ул. Октябрьская</t>
  </si>
  <si>
    <t>Ул Октябрьская 2б</t>
  </si>
  <si>
    <t>Ул Октябрьская 2а</t>
  </si>
  <si>
    <t>Ул Октябрьская 8а</t>
  </si>
  <si>
    <t>Ул Октябрьская 24-1 и 24-2</t>
  </si>
  <si>
    <t>Ул Октябрьская 15</t>
  </si>
  <si>
    <t>Ул Октябрьская 17</t>
  </si>
  <si>
    <t>Ул. Октябрьская 44</t>
  </si>
  <si>
    <t>Ул. Октябрьская 46</t>
  </si>
  <si>
    <t>Ул Октябрьская №30</t>
  </si>
  <si>
    <t>Магазин</t>
  </si>
  <si>
    <t>Ул. Луговая</t>
  </si>
  <si>
    <t>Ул. Луговая 50</t>
  </si>
  <si>
    <t>Ул. Луговая 52</t>
  </si>
  <si>
    <t>Ул. Луговая 58</t>
  </si>
  <si>
    <t>Ул. Школьная</t>
  </si>
  <si>
    <t>Ул. Школьная 24</t>
  </si>
  <si>
    <t>Ул. Школьная 25</t>
  </si>
  <si>
    <t>Ул. Школьная 26</t>
  </si>
  <si>
    <t>Ул. Школьная 27</t>
  </si>
  <si>
    <t>Ул. Школьная 28</t>
  </si>
  <si>
    <t>Ул. Школьная 29</t>
  </si>
  <si>
    <t>Ул. Северная</t>
  </si>
  <si>
    <t>Ул. Северная 1</t>
  </si>
  <si>
    <t>Ул. Северная 2</t>
  </si>
  <si>
    <t>Ул. Северная 3</t>
  </si>
  <si>
    <t>Ул. Северная 4</t>
  </si>
  <si>
    <t>Объекты бытового, коммунального и социального обслуживания</t>
  </si>
  <si>
    <t>Детский сад №9д</t>
  </si>
  <si>
    <t>Интернат №36</t>
  </si>
  <si>
    <t>Школа №34</t>
  </si>
  <si>
    <t>Дом культуры №32</t>
  </si>
  <si>
    <t>Контора 19</t>
  </si>
  <si>
    <t>гараж</t>
  </si>
  <si>
    <t>№53</t>
  </si>
  <si>
    <t>Гараж</t>
  </si>
  <si>
    <t>Цех досборки</t>
  </si>
  <si>
    <t>МТС</t>
  </si>
  <si>
    <t>ООО «Шанс»</t>
  </si>
  <si>
    <t>ЧП Малкова</t>
  </si>
  <si>
    <t>ЧП Мешуков</t>
  </si>
  <si>
    <t>ЧП Андикаев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</si>
</sst>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0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2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5" fillId="0" borderId="7" xfId="51" applyFont="1" applyBorder="1" applyAlignment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1821.47</c:v>
                </c:pt>
                <c:pt idx="1">
                  <c:v>1872.94</c:v>
                </c:pt>
                <c:pt idx="2">
                  <c:v>1925.66</c:v>
                </c:pt>
                <c:pt idx="3">
                  <c:v>1979.5784799999999</c:v>
                </c:pt>
                <c:pt idx="4">
                  <c:v>2033.0270989599999</c:v>
                </c:pt>
                <c:pt idx="5">
                  <c:v>2087.9188306319197</c:v>
                </c:pt>
                <c:pt idx="6">
                  <c:v>2140.1168013977176</c:v>
                </c:pt>
                <c:pt idx="7">
                  <c:v>2189.3394878298645</c:v>
                </c:pt>
                <c:pt idx="8">
                  <c:v>2237.5049565621216</c:v>
                </c:pt>
                <c:pt idx="9">
                  <c:v>2282.2550556933638</c:v>
                </c:pt>
                <c:pt idx="10">
                  <c:v>2327.9001568072313</c:v>
                </c:pt>
                <c:pt idx="11">
                  <c:v>2374.4581599433754</c:v>
                </c:pt>
                <c:pt idx="12">
                  <c:v>2421.9473231422435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38464"/>
        <c:axId val="140251136"/>
      </c:lineChart>
      <c:catAx>
        <c:axId val="1406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251136"/>
        <c:crosses val="autoZero"/>
        <c:auto val="1"/>
        <c:lblAlgn val="ctr"/>
        <c:lblOffset val="100"/>
        <c:noMultiLvlLbl val="0"/>
      </c:catAx>
      <c:valAx>
        <c:axId val="1402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63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K6" sqref="K6:N6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9" ht="16.5" thickBot="1">
      <c r="A2" s="4">
        <v>1</v>
      </c>
      <c r="B2" s="5" t="s">
        <v>6</v>
      </c>
      <c r="C2" s="7">
        <f>0.77*2</f>
        <v>1.54</v>
      </c>
      <c r="D2" s="6">
        <f>C2</f>
        <v>1.54</v>
      </c>
      <c r="E2" s="9">
        <f>D2*E4/100</f>
        <v>4.6199999999999998E-2</v>
      </c>
      <c r="F2" s="9">
        <f>D2-E2</f>
        <v>1.4938</v>
      </c>
      <c r="H2">
        <f>C2</f>
        <v>1.54</v>
      </c>
      <c r="I2" s="21">
        <f>E2</f>
        <v>4.6199999999999998E-2</v>
      </c>
      <c r="J2">
        <f>D6</f>
        <v>0.6</v>
      </c>
      <c r="K2" s="21">
        <f>H2-I2-J2</f>
        <v>0.89380000000000004</v>
      </c>
    </row>
    <row r="3" spans="1:19" ht="16.5" thickBot="1">
      <c r="A3" s="11"/>
      <c r="B3" s="12"/>
      <c r="C3" s="7">
        <v>1.032</v>
      </c>
      <c r="D3" s="6">
        <f>C3</f>
        <v>1.032</v>
      </c>
      <c r="E3" s="6">
        <f>D3*E4/100</f>
        <v>3.0960000000000001E-2</v>
      </c>
      <c r="F3" s="9">
        <f>D3-E3</f>
        <v>1.0010399999999999</v>
      </c>
    </row>
    <row r="4" spans="1:19" ht="16.5" thickBot="1">
      <c r="E4">
        <v>3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1768.86</v>
      </c>
    </row>
    <row r="6" spans="1:19" ht="45.75" thickBot="1">
      <c r="A6" s="4">
        <v>1</v>
      </c>
      <c r="B6" s="8" t="s">
        <v>6</v>
      </c>
      <c r="C6" s="6">
        <f>D2</f>
        <v>1.54</v>
      </c>
      <c r="D6" s="7">
        <v>0.6</v>
      </c>
      <c r="E6" s="10">
        <f>D6/C6*100</f>
        <v>38.961038961038959</v>
      </c>
      <c r="H6" s="27" t="s">
        <v>6</v>
      </c>
      <c r="I6" s="28">
        <f>D6</f>
        <v>0.6</v>
      </c>
      <c r="J6" s="33">
        <f>M6</f>
        <v>0.11337209302325581</v>
      </c>
      <c r="K6">
        <f>I6</f>
        <v>0.6</v>
      </c>
      <c r="L6" s="20">
        <f>I6/0.86*65</f>
        <v>45.348837209302324</v>
      </c>
      <c r="M6" s="21">
        <f>L6*M5</f>
        <v>0.11337209302325581</v>
      </c>
      <c r="N6" s="21">
        <f>L6*N5</f>
        <v>0.90697674418604646</v>
      </c>
      <c r="Q6" s="19">
        <v>1821.47</v>
      </c>
      <c r="R6" s="41">
        <f>(Q6/Q5-1)*100</f>
        <v>2.9742319912259951</v>
      </c>
    </row>
    <row r="7" spans="1:19" ht="16.5" thickBot="1">
      <c r="C7" s="6">
        <f>D3</f>
        <v>1.032</v>
      </c>
      <c r="I7">
        <v>0.97099999999999997</v>
      </c>
      <c r="J7" s="33">
        <f>M7</f>
        <v>8.3203251757706855</v>
      </c>
      <c r="K7">
        <f>I7</f>
        <v>0.97099999999999997</v>
      </c>
      <c r="L7" s="20">
        <f>I7/0.86*65</f>
        <v>73.389534883720927</v>
      </c>
      <c r="M7" s="21">
        <f>L7*M6</f>
        <v>8.3203251757706855</v>
      </c>
      <c r="N7" s="21">
        <f>L7*N6</f>
        <v>66.562601406165484</v>
      </c>
      <c r="Q7" s="19">
        <v>1821.47</v>
      </c>
      <c r="R7" s="41">
        <f t="shared" ref="R7:R9" si="0">(Q7/Q6-1)*100</f>
        <v>0</v>
      </c>
    </row>
    <row r="8" spans="1:19" ht="95.25" thickBot="1">
      <c r="A8" s="13" t="s">
        <v>0</v>
      </c>
      <c r="B8" s="14" t="s">
        <v>1</v>
      </c>
      <c r="C8" s="15" t="s">
        <v>10</v>
      </c>
      <c r="D8" s="15" t="s">
        <v>11</v>
      </c>
      <c r="E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25</v>
      </c>
      <c r="Q8" s="19">
        <v>1872.94</v>
      </c>
      <c r="R8" s="41">
        <f t="shared" si="0"/>
        <v>2.8257396498432508</v>
      </c>
    </row>
    <row r="9" spans="1:19" ht="45.75" thickBot="1">
      <c r="A9" s="4">
        <v>1</v>
      </c>
      <c r="B9" s="16" t="s">
        <v>13</v>
      </c>
      <c r="C9" s="7">
        <v>1374</v>
      </c>
      <c r="D9" s="17">
        <v>20.2</v>
      </c>
      <c r="E9" s="18">
        <f>D9/C9*100</f>
        <v>1.470160116448326</v>
      </c>
      <c r="H9" s="36">
        <v>1</v>
      </c>
      <c r="I9" s="37" t="s">
        <v>6</v>
      </c>
      <c r="J9" s="38" t="s">
        <v>209</v>
      </c>
      <c r="K9" s="39">
        <v>237.017</v>
      </c>
      <c r="L9" s="40">
        <f>K9*1.154</f>
        <v>273.51761799999997</v>
      </c>
      <c r="M9" s="38">
        <f>C9</f>
        <v>1374</v>
      </c>
      <c r="Q9" s="19">
        <v>1872.94</v>
      </c>
      <c r="R9" s="41">
        <f t="shared" si="0"/>
        <v>0</v>
      </c>
    </row>
    <row r="10" spans="1:19" ht="16.5" thickBot="1">
      <c r="C10">
        <f>C9</f>
        <v>1374</v>
      </c>
      <c r="D10">
        <f>D9</f>
        <v>20.2</v>
      </c>
      <c r="E10">
        <f>C10-D10</f>
        <v>1353.8</v>
      </c>
      <c r="K10">
        <f>L9/M9</f>
        <v>0.19906667976710332</v>
      </c>
      <c r="Q10" s="19">
        <v>1925.66</v>
      </c>
      <c r="R10" s="41">
        <f>(Q10/Q9-1)*100</f>
        <v>2.8148258887097377</v>
      </c>
      <c r="S10">
        <f>Q10/Q5</f>
        <v>1.0886446637947607</v>
      </c>
    </row>
    <row r="11" spans="1:19" ht="16.5" thickBot="1"/>
    <row r="12" spans="1:19" ht="63.75" thickBot="1">
      <c r="B12" s="42" t="s">
        <v>26</v>
      </c>
      <c r="C12">
        <f>C6</f>
        <v>1.54</v>
      </c>
      <c r="G12" s="102">
        <v>1374</v>
      </c>
      <c r="H12" s="111">
        <v>20.2</v>
      </c>
      <c r="I12" s="112">
        <v>1.5</v>
      </c>
      <c r="K12">
        <f>G12</f>
        <v>1374</v>
      </c>
      <c r="L12">
        <f>H12</f>
        <v>20.2</v>
      </c>
      <c r="M12">
        <f>K12-L12</f>
        <v>1353.8</v>
      </c>
    </row>
    <row r="13" spans="1:19" ht="48" thickBot="1">
      <c r="B13" s="43" t="s">
        <v>27</v>
      </c>
      <c r="C13">
        <f>C6</f>
        <v>1.54</v>
      </c>
      <c r="G13" s="103">
        <v>2032.55</v>
      </c>
      <c r="H13" s="113">
        <v>929.7</v>
      </c>
      <c r="I13" s="38">
        <v>45.7</v>
      </c>
      <c r="K13">
        <f>G13</f>
        <v>2032.55</v>
      </c>
      <c r="L13">
        <f>H13</f>
        <v>929.7</v>
      </c>
      <c r="M13">
        <f>K13-L13</f>
        <v>1102.8499999999999</v>
      </c>
    </row>
    <row r="14" spans="1:19" ht="48" thickBot="1">
      <c r="B14" s="43" t="s">
        <v>28</v>
      </c>
      <c r="C14" s="21">
        <f>E2</f>
        <v>4.6199999999999998E-2</v>
      </c>
      <c r="G14">
        <f>G12+G13</f>
        <v>3406.55</v>
      </c>
      <c r="H14">
        <f>H12+H13</f>
        <v>949.90000000000009</v>
      </c>
      <c r="I14" s="18">
        <f>H14/G14*100</f>
        <v>27.884516593034007</v>
      </c>
    </row>
    <row r="15" spans="1:19" ht="32.25" thickBot="1">
      <c r="B15" s="43" t="s">
        <v>29</v>
      </c>
      <c r="C15" s="21">
        <f>D6</f>
        <v>0.6</v>
      </c>
    </row>
    <row r="16" spans="1:19" ht="32.25" thickBot="1">
      <c r="B16" s="43" t="s">
        <v>30</v>
      </c>
      <c r="C16" s="21">
        <f>C13-C14-C15</f>
        <v>0.89380000000000004</v>
      </c>
    </row>
    <row r="23" spans="2:7" ht="16.5" thickBot="1"/>
    <row r="24" spans="2:7" ht="57" thickBot="1">
      <c r="B24" s="95" t="s">
        <v>187</v>
      </c>
      <c r="C24" s="96" t="s">
        <v>188</v>
      </c>
    </row>
    <row r="25" spans="2:7" ht="48" thickBot="1">
      <c r="B25" s="19" t="s">
        <v>189</v>
      </c>
      <c r="C25" s="97">
        <v>810</v>
      </c>
      <c r="E25" t="s">
        <v>195</v>
      </c>
      <c r="F25" t="s">
        <v>196</v>
      </c>
      <c r="G25" t="s">
        <v>15</v>
      </c>
    </row>
    <row r="26" spans="2:7" ht="32.25" thickBot="1">
      <c r="B26" s="19" t="s">
        <v>190</v>
      </c>
      <c r="C26" s="97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7" ht="95.25" thickBot="1">
      <c r="B27" s="19" t="s">
        <v>191</v>
      </c>
      <c r="C27" s="97">
        <v>557.4</v>
      </c>
    </row>
    <row r="28" spans="2:7" ht="16.5" thickBot="1">
      <c r="B28" s="19"/>
      <c r="C28" s="97"/>
    </row>
    <row r="29" spans="2:7" ht="16.5" thickBot="1">
      <c r="B29" s="19" t="s">
        <v>192</v>
      </c>
      <c r="C29" s="97">
        <v>30</v>
      </c>
    </row>
    <row r="30" spans="2:7" ht="32.25" thickBot="1">
      <c r="B30" s="19" t="s">
        <v>193</v>
      </c>
      <c r="C30" s="97">
        <v>67.599999999999994</v>
      </c>
    </row>
    <row r="31" spans="2:7" ht="16.5" thickBot="1">
      <c r="B31" s="19" t="s">
        <v>194</v>
      </c>
      <c r="C31" s="97">
        <v>2569.6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B7" sqref="B7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53</v>
      </c>
      <c r="B1">
        <v>0.6</v>
      </c>
      <c r="E1" t="s">
        <v>55</v>
      </c>
      <c r="F1">
        <v>-19.899999999999999</v>
      </c>
    </row>
    <row r="2" spans="1:17">
      <c r="A2" t="s">
        <v>54</v>
      </c>
      <c r="B2">
        <f>B1*F2*24*(20-F1)/(20-F3)*0.91</f>
        <v>274.71758644067791</v>
      </c>
      <c r="E2" t="s">
        <v>15</v>
      </c>
      <c r="F2">
        <v>31</v>
      </c>
    </row>
    <row r="3" spans="1:17">
      <c r="A3" t="s">
        <v>58</v>
      </c>
      <c r="B3">
        <f>B1*230*24*(20-F4)/(20-F3)*0.91</f>
        <v>1481.4183050847457</v>
      </c>
      <c r="E3" t="s">
        <v>56</v>
      </c>
      <c r="F3">
        <v>-39</v>
      </c>
    </row>
    <row r="4" spans="1:17">
      <c r="E4" t="s">
        <v>57</v>
      </c>
      <c r="F4">
        <v>-9</v>
      </c>
    </row>
    <row r="6" spans="1:17">
      <c r="A6" t="s">
        <v>52</v>
      </c>
      <c r="B6" s="21">
        <f>B2/F2</f>
        <v>8.861857627118642</v>
      </c>
      <c r="C6" t="s">
        <v>51</v>
      </c>
      <c r="G6" s="21">
        <f>[1]Лист1!Q45</f>
        <v>178.97186940470647</v>
      </c>
      <c r="H6" t="s">
        <v>51</v>
      </c>
      <c r="K6" s="21">
        <f>[1]Лист1!Q66</f>
        <v>9.8633396009097858</v>
      </c>
      <c r="L6" t="s">
        <v>51</v>
      </c>
      <c r="O6" s="21" t="e">
        <f>[1]Лист1!Q89</f>
        <v>#DIV/0!</v>
      </c>
      <c r="P6" t="s">
        <v>51</v>
      </c>
    </row>
    <row r="7" spans="1:17">
      <c r="A7" t="s">
        <v>50</v>
      </c>
      <c r="B7">
        <v>157.52000000000001</v>
      </c>
      <c r="C7" t="s">
        <v>49</v>
      </c>
      <c r="D7">
        <f>B7</f>
        <v>157.52000000000001</v>
      </c>
      <c r="G7">
        <f>[1]Лист1!U22</f>
        <v>194.4</v>
      </c>
      <c r="H7" t="s">
        <v>49</v>
      </c>
      <c r="I7">
        <f>G7</f>
        <v>194.4</v>
      </c>
      <c r="K7">
        <f>[1]Лист1!V22</f>
        <v>178.8</v>
      </c>
      <c r="L7" t="s">
        <v>49</v>
      </c>
      <c r="M7">
        <f>K7</f>
        <v>178.8</v>
      </c>
      <c r="O7">
        <v>262</v>
      </c>
      <c r="P7" t="s">
        <v>49</v>
      </c>
      <c r="Q7">
        <f>O7</f>
        <v>262</v>
      </c>
    </row>
    <row r="8" spans="1:17">
      <c r="A8" t="s">
        <v>48</v>
      </c>
      <c r="B8">
        <v>1.48</v>
      </c>
      <c r="C8" t="s">
        <v>210</v>
      </c>
      <c r="G8">
        <v>0.26600000000000001</v>
      </c>
      <c r="H8" t="s">
        <v>47</v>
      </c>
      <c r="K8">
        <v>0.26600000000000001</v>
      </c>
      <c r="L8" t="s">
        <v>47</v>
      </c>
      <c r="O8">
        <v>0.748</v>
      </c>
      <c r="P8" t="s">
        <v>47</v>
      </c>
    </row>
    <row r="9" spans="1:17">
      <c r="A9" t="s">
        <v>46</v>
      </c>
      <c r="B9">
        <v>14</v>
      </c>
      <c r="C9" t="s">
        <v>44</v>
      </c>
      <c r="G9">
        <v>7</v>
      </c>
      <c r="H9" t="s">
        <v>44</v>
      </c>
      <c r="K9">
        <v>7</v>
      </c>
      <c r="L9" t="s">
        <v>44</v>
      </c>
      <c r="O9">
        <v>7</v>
      </c>
      <c r="P9" t="s">
        <v>44</v>
      </c>
    </row>
    <row r="11" spans="1:17">
      <c r="A11" t="s">
        <v>35</v>
      </c>
      <c r="B11" s="21">
        <f>B6*B7/B8*B9/1000/1000</f>
        <v>1.3204646883737972E-2</v>
      </c>
      <c r="C11" t="s">
        <v>39</v>
      </c>
      <c r="D11" s="21">
        <f>B6*D7/B8*B9/1000/1000</f>
        <v>1.3204646883737972E-2</v>
      </c>
      <c r="G11" s="21">
        <f>G6*G7/G8*G9/1000/1000</f>
        <v>0.91558240558618265</v>
      </c>
      <c r="H11" t="s">
        <v>39</v>
      </c>
      <c r="I11" s="21">
        <f>G6*I7/G8*G9/1000/1000</f>
        <v>0.91558240558618265</v>
      </c>
      <c r="K11" s="32">
        <f>K6*K7/K8*K9/1000/1000</f>
        <v>4.6409608437964989E-2</v>
      </c>
      <c r="L11" t="s">
        <v>39</v>
      </c>
      <c r="M11" s="32">
        <f>K6*M7/K8*K9/1000/1000</f>
        <v>4.6409608437964989E-2</v>
      </c>
      <c r="O11" s="32" t="e">
        <f>O6*O7/O8*O9/1000/1000</f>
        <v>#DIV/0!</v>
      </c>
      <c r="P11" t="s">
        <v>39</v>
      </c>
      <c r="Q11" s="32" t="e">
        <f>O6*Q7/O8*O9/1000/1000</f>
        <v>#DIV/0!</v>
      </c>
    </row>
    <row r="13" spans="1:17">
      <c r="A13" t="s">
        <v>45</v>
      </c>
      <c r="B13">
        <v>14</v>
      </c>
      <c r="C13" t="s">
        <v>44</v>
      </c>
      <c r="G13">
        <v>14</v>
      </c>
      <c r="H13" t="s">
        <v>44</v>
      </c>
    </row>
    <row r="14" spans="1:17">
      <c r="A14" t="s">
        <v>43</v>
      </c>
      <c r="B14">
        <v>0.4</v>
      </c>
      <c r="G14">
        <v>0.4</v>
      </c>
    </row>
    <row r="15" spans="1:17">
      <c r="A15" t="s">
        <v>42</v>
      </c>
      <c r="B15">
        <v>1</v>
      </c>
      <c r="G15">
        <v>1</v>
      </c>
    </row>
    <row r="16" spans="1:17">
      <c r="A16" t="s">
        <v>41</v>
      </c>
      <c r="B16">
        <f>1.154/1.154</f>
        <v>1</v>
      </c>
      <c r="G16">
        <f>1.45/1.154</f>
        <v>1.2564991334488735</v>
      </c>
    </row>
    <row r="18" spans="1:18">
      <c r="A18" t="s">
        <v>40</v>
      </c>
      <c r="B18" s="21">
        <f>B6*B7*B13*B14*B15*B16/B8*B9/1000/1000</f>
        <v>7.3946022548932663E-2</v>
      </c>
      <c r="C18" t="s">
        <v>39</v>
      </c>
      <c r="D18" t="s">
        <v>38</v>
      </c>
      <c r="E18">
        <f>B6*B7/B8*30/1000/1000</f>
        <v>2.8295671893724228E-2</v>
      </c>
      <c r="G18" s="21">
        <f>G6*G7*G13*G14*G15*G16/G8*G9/1000/1000</f>
        <v>6.4423995956324118</v>
      </c>
      <c r="H18" t="s">
        <v>39</v>
      </c>
      <c r="I18" t="s">
        <v>38</v>
      </c>
      <c r="J18">
        <f>G6*G7/G8*45/1000/1000</f>
        <v>5.8858868930540309</v>
      </c>
      <c r="K18" s="21">
        <f>K6*K7*K13*K14*K15*K16/K8*K9/1000/1000</f>
        <v>0</v>
      </c>
      <c r="L18" t="s">
        <v>39</v>
      </c>
      <c r="M18" t="s">
        <v>38</v>
      </c>
      <c r="N18">
        <f>K6*K7/K8*45/1000/1000</f>
        <v>0.29834748281548923</v>
      </c>
      <c r="O18" s="21" t="e">
        <f>O6*O7*O13*O14*O15*O16/O8*O9/1000/1000</f>
        <v>#DIV/0!</v>
      </c>
      <c r="P18" t="s">
        <v>39</v>
      </c>
      <c r="Q18" t="s">
        <v>38</v>
      </c>
      <c r="R18" t="e">
        <f>O6*O7/O8*45/1000/1000</f>
        <v>#DIV/0!</v>
      </c>
    </row>
    <row r="19" spans="1:18" ht="16.5" thickBot="1">
      <c r="E19">
        <f>B6*D7/B8*30/1000/1000</f>
        <v>2.8295671893724228E-2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05" t="s">
        <v>20</v>
      </c>
      <c r="B21" s="105" t="s">
        <v>14</v>
      </c>
      <c r="C21" s="108" t="s">
        <v>37</v>
      </c>
      <c r="D21" s="109"/>
      <c r="E21" s="110"/>
      <c r="F21" s="108"/>
      <c r="G21" s="109"/>
      <c r="H21" s="109"/>
      <c r="I21" s="109"/>
      <c r="J21" s="109"/>
      <c r="K21" s="110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07"/>
      <c r="B22" s="107"/>
      <c r="C22" s="108" t="s">
        <v>36</v>
      </c>
      <c r="D22" s="109"/>
      <c r="E22" s="110"/>
      <c r="F22" s="108">
        <v>2025</v>
      </c>
      <c r="G22" s="109"/>
      <c r="H22" s="110"/>
      <c r="I22" s="108">
        <v>2030</v>
      </c>
      <c r="J22" s="109"/>
      <c r="K22" s="110"/>
    </row>
    <row r="23" spans="1:18" ht="16.5" thickBot="1">
      <c r="A23" s="106"/>
      <c r="B23" s="106"/>
      <c r="C23" s="46" t="s">
        <v>35</v>
      </c>
      <c r="D23" s="46" t="s">
        <v>34</v>
      </c>
      <c r="E23" s="46" t="s">
        <v>33</v>
      </c>
      <c r="F23" s="46" t="s">
        <v>35</v>
      </c>
      <c r="G23" s="46" t="s">
        <v>34</v>
      </c>
      <c r="H23" s="46" t="s">
        <v>33</v>
      </c>
      <c r="I23" s="46" t="s">
        <v>35</v>
      </c>
      <c r="J23" s="46" t="s">
        <v>34</v>
      </c>
      <c r="K23" s="46" t="s">
        <v>33</v>
      </c>
    </row>
    <row r="24" spans="1:18" ht="16.5" thickBot="1">
      <c r="A24" s="105" t="s">
        <v>32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06"/>
      <c r="B25" s="46" t="s">
        <v>31</v>
      </c>
      <c r="C25" s="45">
        <f>B11</f>
        <v>1.3204646883737972E-2</v>
      </c>
      <c r="D25" s="45">
        <f>E18</f>
        <v>2.8295671893724228E-2</v>
      </c>
      <c r="E25" s="45">
        <f>C25+D25</f>
        <v>4.15003187774622E-2</v>
      </c>
      <c r="F25" s="45">
        <f>D11</f>
        <v>1.3204646883737972E-2</v>
      </c>
      <c r="G25" s="45">
        <f>E19</f>
        <v>2.8295671893724228E-2</v>
      </c>
      <c r="H25" s="45">
        <f>F25+G25</f>
        <v>4.15003187774622E-2</v>
      </c>
      <c r="I25" s="45">
        <f>F25</f>
        <v>1.3204646883737972E-2</v>
      </c>
      <c r="J25" s="45">
        <f>G25</f>
        <v>2.8295671893724228E-2</v>
      </c>
      <c r="K25" s="45">
        <f>H25</f>
        <v>4.15003187774622E-2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I3" sqref="I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L1" t="s">
        <v>68</v>
      </c>
      <c r="N1" t="s">
        <v>69</v>
      </c>
    </row>
    <row r="2" spans="1:17" ht="16.5" thickBot="1">
      <c r="A2" s="52" t="s">
        <v>70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70</v>
      </c>
      <c r="B3" s="55">
        <v>0.6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1627.9322033898306</v>
      </c>
      <c r="J3" s="57">
        <f>I3*0.15</f>
        <v>244.18983050847459</v>
      </c>
      <c r="L3" s="56">
        <v>37.56</v>
      </c>
      <c r="N3" s="58">
        <f t="shared" ref="N3" si="0">J3*100/L3</f>
        <v>650.13266908539561</v>
      </c>
      <c r="O3" s="59">
        <f>N3/1000</f>
        <v>0.65013266908539558</v>
      </c>
      <c r="Q3" s="56">
        <v>125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opLeftCell="BY7" workbookViewId="0">
      <selection activeCell="CE9" sqref="CE9:CF9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186</v>
      </c>
      <c r="C1" s="94">
        <f>5.7*10^(-6)</f>
        <v>5.6999999999999996E-6</v>
      </c>
      <c r="D1" s="60" t="s">
        <v>185</v>
      </c>
      <c r="BT1" s="93" t="s">
        <v>184</v>
      </c>
      <c r="BU1" s="92" t="s">
        <v>183</v>
      </c>
      <c r="BV1" s="92" t="s">
        <v>182</v>
      </c>
      <c r="CE1" s="60" t="s">
        <v>181</v>
      </c>
      <c r="CF1" s="60">
        <v>-39</v>
      </c>
    </row>
    <row r="2" spans="1:84" ht="16.5" thickBo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T2" s="91">
        <v>2.9125607478073401</v>
      </c>
      <c r="BU2" s="90">
        <v>20.887764115419898</v>
      </c>
      <c r="BV2" s="90">
        <v>-1.87928919400643</v>
      </c>
      <c r="CE2" s="60" t="s">
        <v>180</v>
      </c>
      <c r="CF2" s="82">
        <v>-9</v>
      </c>
    </row>
    <row r="3" spans="1:84" ht="15.7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T3" s="87"/>
      <c r="BU3" s="88">
        <v>2018</v>
      </c>
      <c r="BV3" s="87">
        <f>IF((BP9&lt;=3),0.8,(IF(((BP9&gt;3)*AND(BP9&lt;=17)),1,(0.5*EXP(BP9/20)))))</f>
        <v>4.9870912274073591</v>
      </c>
      <c r="BY3" s="60" t="s">
        <v>179</v>
      </c>
      <c r="CE3" s="82" t="s">
        <v>178</v>
      </c>
      <c r="CF3" s="82">
        <v>40</v>
      </c>
    </row>
    <row r="4" spans="1:84" ht="15.7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T4" s="87"/>
      <c r="BU4" s="88"/>
      <c r="BV4" s="87"/>
      <c r="CE4" s="60" t="s">
        <v>177</v>
      </c>
      <c r="CF4" s="60">
        <v>230</v>
      </c>
    </row>
    <row r="5" spans="1:84" ht="15.7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T5" s="87"/>
      <c r="BU5" s="88"/>
      <c r="BV5" s="87"/>
      <c r="CE5" s="60" t="s">
        <v>176</v>
      </c>
      <c r="CF5" s="60">
        <v>27</v>
      </c>
    </row>
    <row r="6" spans="1:84" ht="15.7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T6" s="87"/>
      <c r="BU6" s="88"/>
      <c r="BV6" s="87"/>
      <c r="CE6" s="60" t="s">
        <v>175</v>
      </c>
      <c r="CF6" s="60">
        <f>350-CF4</f>
        <v>120</v>
      </c>
    </row>
    <row r="7" spans="1:84" ht="15.7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T7" s="87"/>
      <c r="BU7" s="88"/>
      <c r="BV7" s="87"/>
      <c r="CE7" s="60" t="s">
        <v>174</v>
      </c>
      <c r="CF7" s="60">
        <v>-43</v>
      </c>
    </row>
    <row r="8" spans="1:84" ht="116.25" thickBot="1">
      <c r="A8" s="86" t="s">
        <v>173</v>
      </c>
      <c r="B8" s="86" t="s">
        <v>172</v>
      </c>
      <c r="C8" s="86" t="s">
        <v>171</v>
      </c>
      <c r="D8" s="86" t="s">
        <v>170</v>
      </c>
      <c r="E8" s="86" t="s">
        <v>169</v>
      </c>
      <c r="F8" s="86" t="s">
        <v>168</v>
      </c>
      <c r="G8" s="86" t="s">
        <v>167</v>
      </c>
      <c r="H8" s="86" t="s">
        <v>166</v>
      </c>
      <c r="I8" s="86" t="s">
        <v>165</v>
      </c>
      <c r="J8" s="86" t="s">
        <v>164</v>
      </c>
      <c r="K8" s="86" t="s">
        <v>163</v>
      </c>
      <c r="L8" s="86" t="s">
        <v>162</v>
      </c>
      <c r="M8" s="86" t="s">
        <v>161</v>
      </c>
      <c r="N8" s="86" t="s">
        <v>160</v>
      </c>
      <c r="O8" s="86" t="s">
        <v>159</v>
      </c>
      <c r="P8" s="86" t="s">
        <v>158</v>
      </c>
      <c r="Q8" s="86" t="s">
        <v>157</v>
      </c>
      <c r="R8" s="86" t="s">
        <v>156</v>
      </c>
      <c r="S8" s="86" t="s">
        <v>155</v>
      </c>
      <c r="T8" s="86" t="s">
        <v>154</v>
      </c>
      <c r="U8" s="86" t="s">
        <v>153</v>
      </c>
      <c r="V8" s="86" t="s">
        <v>152</v>
      </c>
      <c r="W8" s="86" t="s">
        <v>151</v>
      </c>
      <c r="X8" s="86" t="s">
        <v>150</v>
      </c>
      <c r="Y8" s="86" t="s">
        <v>149</v>
      </c>
      <c r="Z8" s="86" t="s">
        <v>148</v>
      </c>
      <c r="AA8" s="86" t="s">
        <v>147</v>
      </c>
      <c r="AB8" s="86" t="s">
        <v>146</v>
      </c>
      <c r="AC8" s="86" t="s">
        <v>145</v>
      </c>
      <c r="AD8" s="86" t="s">
        <v>144</v>
      </c>
      <c r="AE8" s="86" t="s">
        <v>143</v>
      </c>
      <c r="AF8" s="86" t="s">
        <v>142</v>
      </c>
      <c r="AG8" s="86" t="s">
        <v>141</v>
      </c>
      <c r="AH8" s="86" t="s">
        <v>140</v>
      </c>
      <c r="AI8" s="86" t="s">
        <v>139</v>
      </c>
      <c r="AJ8" s="86" t="s">
        <v>138</v>
      </c>
      <c r="AK8" s="86" t="s">
        <v>137</v>
      </c>
      <c r="AL8" s="86" t="s">
        <v>136</v>
      </c>
      <c r="AM8" s="86" t="s">
        <v>135</v>
      </c>
      <c r="AN8" s="86" t="s">
        <v>134</v>
      </c>
      <c r="AO8" s="86" t="s">
        <v>133</v>
      </c>
      <c r="AP8" s="86" t="s">
        <v>132</v>
      </c>
      <c r="AQ8" s="86" t="s">
        <v>131</v>
      </c>
      <c r="AR8" s="86" t="s">
        <v>130</v>
      </c>
      <c r="AS8" s="86" t="s">
        <v>129</v>
      </c>
      <c r="AT8" s="86" t="s">
        <v>128</v>
      </c>
      <c r="AU8" s="86" t="s">
        <v>127</v>
      </c>
      <c r="AV8" s="86" t="s">
        <v>126</v>
      </c>
      <c r="AW8" s="86" t="s">
        <v>125</v>
      </c>
      <c r="AX8" s="86" t="s">
        <v>124</v>
      </c>
      <c r="AY8" s="86" t="s">
        <v>123</v>
      </c>
      <c r="AZ8" s="86" t="s">
        <v>122</v>
      </c>
      <c r="BA8" s="86" t="s">
        <v>121</v>
      </c>
      <c r="BB8" s="86" t="s">
        <v>120</v>
      </c>
      <c r="BC8" s="86" t="s">
        <v>119</v>
      </c>
      <c r="BD8" s="86" t="s">
        <v>118</v>
      </c>
      <c r="BE8" s="86" t="s">
        <v>117</v>
      </c>
      <c r="BF8" s="86" t="s">
        <v>116</v>
      </c>
      <c r="BG8" s="86" t="s">
        <v>115</v>
      </c>
      <c r="BH8" s="86" t="s">
        <v>114</v>
      </c>
      <c r="BI8" s="86" t="s">
        <v>113</v>
      </c>
      <c r="BJ8" s="86" t="s">
        <v>112</v>
      </c>
      <c r="BK8" s="86" t="s">
        <v>111</v>
      </c>
      <c r="BL8" s="86" t="s">
        <v>110</v>
      </c>
      <c r="BM8" s="86" t="s">
        <v>109</v>
      </c>
      <c r="BO8" s="60" t="s">
        <v>108</v>
      </c>
      <c r="BP8" s="73" t="s">
        <v>107</v>
      </c>
      <c r="BQ8" s="85" t="s">
        <v>106</v>
      </c>
      <c r="BR8" s="84" t="s">
        <v>105</v>
      </c>
      <c r="BS8" s="83" t="s">
        <v>104</v>
      </c>
      <c r="BT8" s="60" t="s">
        <v>103</v>
      </c>
      <c r="BV8" s="73" t="s">
        <v>102</v>
      </c>
      <c r="BW8" s="73" t="s">
        <v>101</v>
      </c>
      <c r="BY8" s="60" t="s">
        <v>100</v>
      </c>
      <c r="BZ8" s="73" t="s">
        <v>99</v>
      </c>
      <c r="CA8" s="60" t="s">
        <v>98</v>
      </c>
      <c r="CB8" s="73" t="s">
        <v>97</v>
      </c>
      <c r="CC8" s="60" t="s">
        <v>96</v>
      </c>
      <c r="CD8" s="82" t="s">
        <v>95</v>
      </c>
      <c r="CE8" s="73" t="s">
        <v>94</v>
      </c>
      <c r="CF8" s="73" t="s">
        <v>93</v>
      </c>
    </row>
    <row r="9" spans="1:84" ht="15" customHeight="1" thickBot="1">
      <c r="A9" s="72">
        <v>1</v>
      </c>
      <c r="B9" s="71" t="s">
        <v>85</v>
      </c>
      <c r="C9" s="81">
        <v>1.8126380776563866</v>
      </c>
      <c r="D9" s="81">
        <v>1.8126380776563866</v>
      </c>
      <c r="E9" s="80">
        <v>0.2</v>
      </c>
      <c r="F9" s="72">
        <f t="shared" ref="F9:F29" si="0">E9</f>
        <v>0.2</v>
      </c>
      <c r="G9" s="72">
        <v>0.5</v>
      </c>
      <c r="H9" s="71" t="s">
        <v>92</v>
      </c>
      <c r="I9" s="72">
        <v>0.5</v>
      </c>
      <c r="J9" s="71" t="s">
        <v>92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91</v>
      </c>
      <c r="U9" s="72" t="s">
        <v>90</v>
      </c>
      <c r="V9" s="72">
        <v>1</v>
      </c>
      <c r="W9" s="72">
        <v>1</v>
      </c>
      <c r="X9" s="72"/>
      <c r="Y9" s="72">
        <v>1.2</v>
      </c>
      <c r="Z9" s="72" t="s">
        <v>89</v>
      </c>
      <c r="AA9" s="72" t="s">
        <v>89</v>
      </c>
      <c r="AB9" s="72">
        <v>0.05</v>
      </c>
      <c r="AC9" s="72">
        <v>0.05</v>
      </c>
      <c r="AD9" s="72" t="s">
        <v>88</v>
      </c>
      <c r="AE9" s="72" t="s">
        <v>88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71</v>
      </c>
      <c r="BN9" s="71"/>
      <c r="BO9" s="77">
        <v>1972</v>
      </c>
      <c r="BP9" s="64">
        <f t="shared" ref="BP9:BP10" si="1">$BU$3-BO9</f>
        <v>46</v>
      </c>
      <c r="BQ9" s="70">
        <f t="shared" ref="BQ9:BQ10" si="2">IF((BP9&lt;=3),0.8,(IF(((BP9&gt;3)*AND(BP9&lt;=17)),1,(0.5*EXP(BP9/20)))))</f>
        <v>4.9870912274073591</v>
      </c>
      <c r="BR9" s="69">
        <f t="shared" ref="BR9:BR10" si="3">$C$1*(0.1*BP9)^(BQ9-1)</f>
        <v>2.5023657791240486E-3</v>
      </c>
      <c r="BS9" s="68">
        <f t="shared" ref="BS9:BS10" si="4">BR9*(D9/1000)</f>
        <v>4.5358834954645417E-6</v>
      </c>
      <c r="BT9" s="67">
        <f t="shared" ref="BT9:BT10" si="5">EXP((-1)*BS9*24*249)</f>
        <v>0.97325764269235215</v>
      </c>
      <c r="BV9" s="66">
        <f t="shared" ref="BV9:BV10" si="6">$BT$2*(1+($BU$2+$BV$2*D9/1000)*F9^1.2)</f>
        <v>11.729789516151072</v>
      </c>
      <c r="BW9" s="66">
        <f t="shared" ref="BW9:BW10" si="7">1/BV9</f>
        <v>8.5253021686627226E-2</v>
      </c>
      <c r="BX9" s="65">
        <f t="shared" ref="BX9:BX10" si="8">BS9/BW9</f>
        <v>5.3204958671582657E-5</v>
      </c>
      <c r="BY9" s="60">
        <f>(1+SUM(BX9:BX181))^(-1)</f>
        <v>0.96824763397980829</v>
      </c>
      <c r="BZ9" s="61">
        <f t="shared" ref="BZ9:BZ10" si="9">BY$9*BX9</f>
        <v>5.1515575349753392E-5</v>
      </c>
      <c r="CA9" s="64">
        <f t="shared" ref="CA9:CA10" si="10">$CF$1+(20-$CF$1)/EXP(BV9/$CF$3)</f>
        <v>5.0045354054148135</v>
      </c>
      <c r="CB9" s="63">
        <f t="shared" ref="CB9:CB10" si="11">(20-12*EXP(BV9/$CF$3))/(1-EXP(BV9/$CF$3))</f>
        <v>-11.476183816968069</v>
      </c>
      <c r="CC9" s="62">
        <f t="shared" ref="CC9:CC10" si="12">$CF$5*24+($CF$4*24-$CF$6*24)*((CB9-$CF$1)/(8-$CF$1))^(($CF$2-$CF$1)/(8-$CF$2))</f>
        <v>1674.8460159813651</v>
      </c>
      <c r="CD9" s="60">
        <f t="shared" ref="CD9:CD10" si="13">BS9*CC9</f>
        <v>7.5969064013344158E-3</v>
      </c>
      <c r="CE9" s="79">
        <f>EXP((-1)*$BY$9*(SUM(CD9:CD181)-CD9))</f>
        <v>0.31393379371033364</v>
      </c>
      <c r="CF9" s="79">
        <f>BY9</f>
        <v>0.96824763397980829</v>
      </c>
    </row>
    <row r="10" spans="1:84" ht="15" customHeight="1" thickBot="1">
      <c r="A10" s="72"/>
      <c r="B10" s="71" t="s">
        <v>84</v>
      </c>
      <c r="C10" s="78">
        <v>20.296053627091965</v>
      </c>
      <c r="D10" s="78">
        <v>20.296053627091965</v>
      </c>
      <c r="E10" s="80">
        <v>0.2</v>
      </c>
      <c r="F10" s="72">
        <f t="shared" si="0"/>
        <v>0.2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77">
        <v>1972</v>
      </c>
      <c r="BP10" s="64">
        <f t="shared" si="1"/>
        <v>46</v>
      </c>
      <c r="BQ10" s="70">
        <f t="shared" si="2"/>
        <v>4.9870912274073591</v>
      </c>
      <c r="BR10" s="69">
        <f t="shared" si="3"/>
        <v>2.5023657791240486E-3</v>
      </c>
      <c r="BS10" s="68">
        <f t="shared" si="4"/>
        <v>5.0788150047701452E-5</v>
      </c>
      <c r="BT10" s="67">
        <f t="shared" si="5"/>
        <v>0.73822251817564943</v>
      </c>
      <c r="BV10" s="66">
        <f t="shared" si="6"/>
        <v>11.715124355286381</v>
      </c>
      <c r="BW10" s="66">
        <f t="shared" si="7"/>
        <v>8.5359742643171851E-2</v>
      </c>
      <c r="BX10" s="65">
        <f t="shared" si="8"/>
        <v>5.9498949358376639E-4</v>
      </c>
      <c r="BZ10" s="61">
        <f t="shared" si="9"/>
        <v>5.7609716940532616E-4</v>
      </c>
      <c r="CA10" s="64">
        <f t="shared" si="10"/>
        <v>5.0206717030139743</v>
      </c>
      <c r="CB10" s="63">
        <f t="shared" si="11"/>
        <v>-11.510091149746057</v>
      </c>
      <c r="CC10" s="62">
        <f t="shared" si="12"/>
        <v>1672.6147157959479</v>
      </c>
      <c r="CD10" s="60">
        <f t="shared" si="13"/>
        <v>8.4949007157838125E-2</v>
      </c>
      <c r="CE10" s="61">
        <f t="shared" ref="CE10" si="14">EXP((-1)*$BY$9*(SUM(CD10:CD909)-CD10))</f>
        <v>0.34084703223235557</v>
      </c>
    </row>
    <row r="11" spans="1:84" ht="15" customHeight="1" thickBot="1">
      <c r="A11" s="72"/>
      <c r="B11" s="71" t="s">
        <v>87</v>
      </c>
      <c r="C11" s="78">
        <v>50.039796628635393</v>
      </c>
      <c r="D11" s="78">
        <v>50.039796628635393</v>
      </c>
      <c r="E11" s="80">
        <v>0.2</v>
      </c>
      <c r="F11" s="72">
        <f t="shared" si="0"/>
        <v>0.2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77">
        <v>1972</v>
      </c>
      <c r="BP11" s="64">
        <f t="shared" ref="BP11:BP74" si="15">$BU$3-BO11</f>
        <v>46</v>
      </c>
      <c r="BQ11" s="70">
        <f t="shared" ref="BQ11:BQ74" si="16">IF((BP11&lt;=3),0.8,(IF(((BP11&gt;3)*AND(BP11&lt;=17)),1,(0.5*EXP(BP11/20)))))</f>
        <v>4.9870912274073591</v>
      </c>
      <c r="BR11" s="69">
        <f t="shared" ref="BR11:BR74" si="17">$C$1*(0.1*BP11)^(BQ11-1)</f>
        <v>2.5023657791240486E-3</v>
      </c>
      <c r="BS11" s="68">
        <f t="shared" ref="BS11:BS74" si="18">BR11*(D11/1000)</f>
        <v>1.2521787467782415E-4</v>
      </c>
      <c r="BT11" s="67">
        <f t="shared" ref="BT11:BT74" si="19">EXP((-1)*BS11*24*249)</f>
        <v>0.47316930347217395</v>
      </c>
      <c r="BV11" s="66">
        <f t="shared" ref="BV11:BV74" si="20">$BT$2*(1+($BU$2+$BV$2*D11/1000)*F11^1.2)</f>
        <v>11.691524995380789</v>
      </c>
      <c r="BW11" s="66">
        <f t="shared" ref="BW11:BW74" si="21">1/BV11</f>
        <v>8.5532041405641315E-2</v>
      </c>
      <c r="BX11" s="65">
        <f t="shared" ref="BX11:BX74" si="22">BS11/BW11</f>
        <v>1.4639879116642401E-3</v>
      </c>
      <c r="BZ11" s="61">
        <f t="shared" ref="BZ11:BZ74" si="23">BY$9*BX11</f>
        <v>1.4175028316439412E-3</v>
      </c>
      <c r="CA11" s="64">
        <f t="shared" ref="CA11:CA74" si="24">$CF$1+(20-$CF$1)/EXP(BV11/$CF$3)</f>
        <v>5.0466508577733293</v>
      </c>
      <c r="CB11" s="63">
        <f t="shared" ref="CB11:CB74" si="25">(20-12*EXP(BV11/$CF$3))/(1-EXP(BV11/$CF$3))</f>
        <v>-11.564835108886879</v>
      </c>
      <c r="CC11" s="62">
        <f t="shared" ref="CC11:CC29" si="26">$CF$5*24+($CF$4*24-$CF$6*24)*((CB11-$CF$1)/(8-$CF$1))^(($CF$2-$CF$1)/(8-$CF$2))</f>
        <v>1669.0166842652966</v>
      </c>
      <c r="CD11" s="60">
        <f t="shared" ref="CD11:CD74" si="27">BS11*CC11</f>
        <v>0.20899072200552951</v>
      </c>
      <c r="CE11" s="61">
        <f t="shared" ref="CE11:CE74" si="28">EXP((-1)*$BY$9*(SUM(CD11:CD910)-CD11))</f>
        <v>0.41729297911926522</v>
      </c>
    </row>
    <row r="12" spans="1:84" ht="15" customHeight="1" thickBot="1">
      <c r="A12" s="72"/>
      <c r="B12" s="71" t="s">
        <v>71</v>
      </c>
      <c r="C12" s="78">
        <v>8.1294071361559155</v>
      </c>
      <c r="D12" s="78">
        <v>8.1294071361559155</v>
      </c>
      <c r="E12" s="80">
        <v>0.2</v>
      </c>
      <c r="F12" s="72">
        <f t="shared" si="0"/>
        <v>0.2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77">
        <v>1972</v>
      </c>
      <c r="BP12" s="64">
        <f t="shared" si="15"/>
        <v>46</v>
      </c>
      <c r="BQ12" s="70">
        <f t="shared" si="16"/>
        <v>4.9870912274073591</v>
      </c>
      <c r="BR12" s="69">
        <f t="shared" si="17"/>
        <v>2.5023657791240486E-3</v>
      </c>
      <c r="BS12" s="68">
        <f t="shared" si="18"/>
        <v>2.0342750222083397E-5</v>
      </c>
      <c r="BT12" s="67">
        <f t="shared" si="19"/>
        <v>0.88553059139401413</v>
      </c>
      <c r="BV12" s="66">
        <f t="shared" si="20"/>
        <v>11.724777648396421</v>
      </c>
      <c r="BW12" s="66">
        <f t="shared" si="21"/>
        <v>8.5289463901839405E-2</v>
      </c>
      <c r="BX12" s="65">
        <f t="shared" si="22"/>
        <v>2.3851422311079473E-4</v>
      </c>
      <c r="BZ12" s="61">
        <f t="shared" si="23"/>
        <v>2.3094083219755911E-4</v>
      </c>
      <c r="CA12" s="64">
        <f t="shared" si="24"/>
        <v>5.0100493736500198</v>
      </c>
      <c r="CB12" s="63">
        <f t="shared" si="25"/>
        <v>-11.487762152484882</v>
      </c>
      <c r="CC12" s="62">
        <f t="shared" si="26"/>
        <v>1674.0838575185223</v>
      </c>
      <c r="CD12" s="60">
        <f t="shared" si="27"/>
        <v>3.4055469764321153E-2</v>
      </c>
      <c r="CE12" s="61">
        <f t="shared" si="28"/>
        <v>0.4312822253223324</v>
      </c>
    </row>
    <row r="13" spans="1:84" ht="15" customHeight="1" thickBot="1">
      <c r="A13" s="72"/>
      <c r="B13" s="71" t="s">
        <v>86</v>
      </c>
      <c r="C13" s="78">
        <v>8.9258693217928133</v>
      </c>
      <c r="D13" s="78">
        <v>8.9258693217928133</v>
      </c>
      <c r="E13" s="80">
        <v>0.2</v>
      </c>
      <c r="F13" s="72">
        <f t="shared" si="0"/>
        <v>0.2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77">
        <v>1972</v>
      </c>
      <c r="BP13" s="64">
        <f t="shared" si="15"/>
        <v>46</v>
      </c>
      <c r="BQ13" s="70">
        <f t="shared" si="16"/>
        <v>4.9870912274073591</v>
      </c>
      <c r="BR13" s="69">
        <f t="shared" si="17"/>
        <v>2.5023657791240486E-3</v>
      </c>
      <c r="BS13" s="68">
        <f t="shared" si="18"/>
        <v>2.2335789939787518E-5</v>
      </c>
      <c r="BT13" s="67">
        <f t="shared" si="19"/>
        <v>0.87504612416694494</v>
      </c>
      <c r="BV13" s="66">
        <f t="shared" si="20"/>
        <v>11.724145717244751</v>
      </c>
      <c r="BW13" s="66">
        <f t="shared" si="21"/>
        <v>8.5294061001743193E-2</v>
      </c>
      <c r="BX13" s="65">
        <f t="shared" si="22"/>
        <v>2.6186805596383823E-4</v>
      </c>
      <c r="BZ13" s="61">
        <f t="shared" si="23"/>
        <v>2.535531256018784E-4</v>
      </c>
      <c r="CA13" s="64">
        <f t="shared" si="24"/>
        <v>5.0107446621718239</v>
      </c>
      <c r="CB13" s="63">
        <f t="shared" si="25"/>
        <v>-11.489222737357753</v>
      </c>
      <c r="CC13" s="62">
        <f t="shared" si="26"/>
        <v>1673.9877301056745</v>
      </c>
      <c r="CD13" s="60">
        <f t="shared" si="27"/>
        <v>3.7389838301422069E-2</v>
      </c>
      <c r="CE13" s="61">
        <f t="shared" si="28"/>
        <v>0.44718184027803648</v>
      </c>
    </row>
    <row r="14" spans="1:84" ht="15" customHeight="1" thickBot="1">
      <c r="A14" s="72"/>
      <c r="B14" s="71" t="s">
        <v>85</v>
      </c>
      <c r="C14" s="78">
        <v>27.299428018037094</v>
      </c>
      <c r="D14" s="78">
        <v>27.299428018037094</v>
      </c>
      <c r="E14" s="80">
        <v>0.2</v>
      </c>
      <c r="F14" s="72">
        <f t="shared" si="0"/>
        <v>0.2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77">
        <v>1972</v>
      </c>
      <c r="BP14" s="64">
        <f t="shared" si="15"/>
        <v>46</v>
      </c>
      <c r="BQ14" s="70">
        <f t="shared" si="16"/>
        <v>4.9870912274073591</v>
      </c>
      <c r="BR14" s="69">
        <f t="shared" si="17"/>
        <v>2.5023657791240486E-3</v>
      </c>
      <c r="BS14" s="68">
        <f t="shared" si="18"/>
        <v>6.8313154461996275E-5</v>
      </c>
      <c r="BT14" s="67">
        <f t="shared" si="19"/>
        <v>0.66481969457688905</v>
      </c>
      <c r="BV14" s="66">
        <f t="shared" si="20"/>
        <v>11.709567719297528</v>
      </c>
      <c r="BW14" s="66">
        <f t="shared" si="21"/>
        <v>8.5400249093054589E-2</v>
      </c>
      <c r="BX14" s="65">
        <f t="shared" si="22"/>
        <v>7.9991750829157748E-4</v>
      </c>
      <c r="BZ14" s="61">
        <f t="shared" si="23"/>
        <v>7.745182347823436E-4</v>
      </c>
      <c r="CA14" s="64">
        <f t="shared" si="24"/>
        <v>5.0267872989968581</v>
      </c>
      <c r="CB14" s="63">
        <f t="shared" si="25"/>
        <v>-11.522960998769356</v>
      </c>
      <c r="CC14" s="62">
        <f t="shared" si="26"/>
        <v>1671.7683554173495</v>
      </c>
      <c r="CD14" s="60">
        <f t="shared" si="27"/>
        <v>0.11420376988830289</v>
      </c>
      <c r="CE14" s="61">
        <f t="shared" si="28"/>
        <v>0.49946765607778887</v>
      </c>
    </row>
    <row r="15" spans="1:84" ht="15" customHeight="1" thickBot="1">
      <c r="A15" s="72"/>
      <c r="B15" s="71" t="s">
        <v>84</v>
      </c>
      <c r="C15" s="78">
        <v>13.814499288805491</v>
      </c>
      <c r="D15" s="78">
        <v>13.814499288805491</v>
      </c>
      <c r="E15" s="80">
        <v>0.2</v>
      </c>
      <c r="F15" s="72">
        <f t="shared" si="0"/>
        <v>0.2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77">
        <v>1972</v>
      </c>
      <c r="BP15" s="64">
        <f t="shared" si="15"/>
        <v>46</v>
      </c>
      <c r="BQ15" s="70">
        <f t="shared" si="16"/>
        <v>4.9870912274073591</v>
      </c>
      <c r="BR15" s="69">
        <f t="shared" si="17"/>
        <v>2.5023657791240486E-3</v>
      </c>
      <c r="BS15" s="68">
        <f t="shared" si="18"/>
        <v>3.4568930276040369E-5</v>
      </c>
      <c r="BT15" s="67">
        <f t="shared" si="19"/>
        <v>0.81335799562772093</v>
      </c>
      <c r="BV15" s="66">
        <f t="shared" si="20"/>
        <v>11.720266967417238</v>
      </c>
      <c r="BW15" s="66">
        <f t="shared" si="21"/>
        <v>8.5322288543429575E-2</v>
      </c>
      <c r="BX15" s="65">
        <f t="shared" si="22"/>
        <v>4.0515709161322564E-4</v>
      </c>
      <c r="BZ15" s="61">
        <f t="shared" si="23"/>
        <v>3.9229239534464616E-4</v>
      </c>
      <c r="CA15" s="64">
        <f t="shared" si="24"/>
        <v>5.0150125358003379</v>
      </c>
      <c r="CB15" s="63">
        <f t="shared" si="25"/>
        <v>-11.498191181517226</v>
      </c>
      <c r="CC15" s="62">
        <f t="shared" si="26"/>
        <v>1673.3975635288905</v>
      </c>
      <c r="CD15" s="60">
        <f t="shared" si="27"/>
        <v>5.7847563697726048E-2</v>
      </c>
      <c r="CE15" s="61">
        <f t="shared" si="28"/>
        <v>0.52824152354701459</v>
      </c>
    </row>
    <row r="16" spans="1:84" ht="15" customHeight="1" thickBot="1">
      <c r="A16" s="72"/>
      <c r="B16" s="71" t="s">
        <v>83</v>
      </c>
      <c r="C16" s="78">
        <v>7.9920860696667955</v>
      </c>
      <c r="D16" s="78">
        <v>7.9920860696667955</v>
      </c>
      <c r="E16" s="80">
        <v>0.2</v>
      </c>
      <c r="F16" s="72">
        <f t="shared" si="0"/>
        <v>0.2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77">
        <v>1972</v>
      </c>
      <c r="BP16" s="64">
        <f t="shared" si="15"/>
        <v>46</v>
      </c>
      <c r="BQ16" s="70">
        <f t="shared" si="16"/>
        <v>4.9870912274073591</v>
      </c>
      <c r="BR16" s="69">
        <f t="shared" si="17"/>
        <v>2.5023657791240486E-3</v>
      </c>
      <c r="BS16" s="68">
        <f t="shared" si="18"/>
        <v>1.9999122684548206E-5</v>
      </c>
      <c r="BT16" s="67">
        <f t="shared" si="19"/>
        <v>0.88735091294049284</v>
      </c>
      <c r="BV16" s="66">
        <f t="shared" si="20"/>
        <v>11.724886602043261</v>
      </c>
      <c r="BW16" s="66">
        <f t="shared" si="21"/>
        <v>8.5288671348491593E-2</v>
      </c>
      <c r="BX16" s="65">
        <f t="shared" si="22"/>
        <v>2.344874456166787E-4</v>
      </c>
      <c r="BZ16" s="61">
        <f t="shared" si="23"/>
        <v>2.2704191441631812E-4</v>
      </c>
      <c r="CA16" s="64">
        <f t="shared" si="24"/>
        <v>5.0099294974288568</v>
      </c>
      <c r="CB16" s="63">
        <f t="shared" si="25"/>
        <v>-11.487510343533144</v>
      </c>
      <c r="CC16" s="62">
        <f t="shared" si="26"/>
        <v>1674.1004305500358</v>
      </c>
      <c r="CD16" s="60">
        <f t="shared" si="27"/>
        <v>3.3480539896825139E-2</v>
      </c>
      <c r="CE16" s="61">
        <f t="shared" si="28"/>
        <v>0.54564635455575894</v>
      </c>
    </row>
    <row r="17" spans="1:83" ht="15" customHeight="1" thickBot="1">
      <c r="A17" s="72"/>
      <c r="B17" s="71" t="s">
        <v>82</v>
      </c>
      <c r="C17" s="78">
        <v>16.341206912205305</v>
      </c>
      <c r="D17" s="78">
        <v>16.341206912205305</v>
      </c>
      <c r="E17" s="80">
        <v>0.2</v>
      </c>
      <c r="F17" s="72">
        <f t="shared" si="0"/>
        <v>0.2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77">
        <v>1972</v>
      </c>
      <c r="BP17" s="64">
        <f t="shared" si="15"/>
        <v>46</v>
      </c>
      <c r="BQ17" s="70">
        <f t="shared" si="16"/>
        <v>4.9870912274073591</v>
      </c>
      <c r="BR17" s="69">
        <f t="shared" si="17"/>
        <v>2.5023657791240486E-3</v>
      </c>
      <c r="BS17" s="68">
        <f t="shared" si="18"/>
        <v>4.0891676966687913E-5</v>
      </c>
      <c r="BT17" s="67">
        <f t="shared" si="19"/>
        <v>0.78319884573080123</v>
      </c>
      <c r="BV17" s="66">
        <f t="shared" si="20"/>
        <v>11.718262220315378</v>
      </c>
      <c r="BW17" s="66">
        <f t="shared" si="21"/>
        <v>8.5336885384451375E-2</v>
      </c>
      <c r="BX17" s="65">
        <f t="shared" si="22"/>
        <v>4.7917939332407946E-4</v>
      </c>
      <c r="BZ17" s="61">
        <f t="shared" si="23"/>
        <v>4.6396431383791988E-4</v>
      </c>
      <c r="CA17" s="64">
        <f t="shared" si="24"/>
        <v>5.0172185653019952</v>
      </c>
      <c r="CB17" s="63">
        <f t="shared" si="25"/>
        <v>-11.502828901108757</v>
      </c>
      <c r="CC17" s="62">
        <f t="shared" si="26"/>
        <v>1673.0924370910991</v>
      </c>
      <c r="CD17" s="60">
        <f t="shared" si="27"/>
        <v>6.8415555472937845E-2</v>
      </c>
      <c r="CE17" s="61">
        <f t="shared" si="28"/>
        <v>0.58301578609301807</v>
      </c>
    </row>
    <row r="18" spans="1:83" ht="15" customHeight="1" thickBot="1">
      <c r="A18" s="72"/>
      <c r="B18" s="71" t="s">
        <v>81</v>
      </c>
      <c r="C18" s="78">
        <v>9.2005114547710534</v>
      </c>
      <c r="D18" s="78">
        <v>9.2005114547710534</v>
      </c>
      <c r="E18" s="80">
        <v>0.2</v>
      </c>
      <c r="F18" s="72">
        <f t="shared" si="0"/>
        <v>0.2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77">
        <v>1972</v>
      </c>
      <c r="BP18" s="64">
        <f t="shared" si="15"/>
        <v>46</v>
      </c>
      <c r="BQ18" s="70">
        <f t="shared" si="16"/>
        <v>4.9870912274073591</v>
      </c>
      <c r="BR18" s="69">
        <f t="shared" si="17"/>
        <v>2.5023657791240486E-3</v>
      </c>
      <c r="BS18" s="68">
        <f t="shared" si="18"/>
        <v>2.3023045014857903E-5</v>
      </c>
      <c r="BT18" s="67">
        <f t="shared" si="19"/>
        <v>0.87145964788128438</v>
      </c>
      <c r="BV18" s="66">
        <f t="shared" si="20"/>
        <v>11.72392780995107</v>
      </c>
      <c r="BW18" s="66">
        <f t="shared" si="21"/>
        <v>8.5295646323514301E-2</v>
      </c>
      <c r="BX18" s="65">
        <f t="shared" si="22"/>
        <v>2.6992051771944787E-4</v>
      </c>
      <c r="BZ18" s="61">
        <f t="shared" si="23"/>
        <v>2.6134990264446034E-4</v>
      </c>
      <c r="CA18" s="64">
        <f t="shared" si="24"/>
        <v>5.0109844193814439</v>
      </c>
      <c r="CB18" s="63">
        <f t="shared" si="25"/>
        <v>-11.489726424083262</v>
      </c>
      <c r="CC18" s="62">
        <f t="shared" si="26"/>
        <v>1673.9545812069539</v>
      </c>
      <c r="CD18" s="60">
        <f t="shared" si="27"/>
        <v>3.8539531675955307E-2</v>
      </c>
      <c r="CE18" s="61">
        <f t="shared" si="28"/>
        <v>0.60518250499580495</v>
      </c>
    </row>
    <row r="19" spans="1:83" ht="15" customHeight="1" thickBot="1">
      <c r="A19" s="72"/>
      <c r="B19" s="71" t="s">
        <v>80</v>
      </c>
      <c r="C19" s="78">
        <v>10.573722119662255</v>
      </c>
      <c r="D19" s="78">
        <v>10.573722119662255</v>
      </c>
      <c r="E19" s="80">
        <v>0.2</v>
      </c>
      <c r="F19" s="72">
        <f t="shared" si="0"/>
        <v>0.2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77">
        <v>1972</v>
      </c>
      <c r="BP19" s="64">
        <f t="shared" si="15"/>
        <v>46</v>
      </c>
      <c r="BQ19" s="70">
        <f t="shared" si="16"/>
        <v>4.9870912274073591</v>
      </c>
      <c r="BR19" s="69">
        <f t="shared" si="17"/>
        <v>2.5023657791240486E-3</v>
      </c>
      <c r="BS19" s="68">
        <f t="shared" si="18"/>
        <v>2.6459320390209824E-5</v>
      </c>
      <c r="BT19" s="67">
        <f t="shared" si="19"/>
        <v>0.85374655892081119</v>
      </c>
      <c r="BV19" s="66">
        <f t="shared" si="20"/>
        <v>11.722838273482665</v>
      </c>
      <c r="BW19" s="66">
        <f t="shared" si="21"/>
        <v>8.5303573816421521E-2</v>
      </c>
      <c r="BX19" s="65">
        <f t="shared" si="22"/>
        <v>3.1017833376069203E-4</v>
      </c>
      <c r="BZ19" s="61">
        <f t="shared" si="23"/>
        <v>3.0032943777558933E-4</v>
      </c>
      <c r="CA19" s="64">
        <f t="shared" si="24"/>
        <v>5.0121832250215306</v>
      </c>
      <c r="CB19" s="63">
        <f t="shared" si="25"/>
        <v>-11.492245140598737</v>
      </c>
      <c r="CC19" s="62">
        <f t="shared" si="26"/>
        <v>1673.7888250589867</v>
      </c>
      <c r="CD19" s="60">
        <f t="shared" si="27"/>
        <v>4.4287314787788593E-2</v>
      </c>
      <c r="CE19" s="61">
        <f t="shared" si="28"/>
        <v>0.63169782919466211</v>
      </c>
    </row>
    <row r="20" spans="1:83" ht="15" customHeight="1" thickBot="1">
      <c r="A20" s="72"/>
      <c r="B20" s="71" t="s">
        <v>79</v>
      </c>
      <c r="C20" s="78">
        <v>7.6075870834972585</v>
      </c>
      <c r="D20" s="78">
        <v>7.6075870834972585</v>
      </c>
      <c r="E20" s="80">
        <v>0.2</v>
      </c>
      <c r="F20" s="72">
        <f t="shared" si="0"/>
        <v>0.2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77">
        <v>1972</v>
      </c>
      <c r="BP20" s="64">
        <f t="shared" si="15"/>
        <v>46</v>
      </c>
      <c r="BQ20" s="70">
        <f t="shared" si="16"/>
        <v>4.9870912274073591</v>
      </c>
      <c r="BR20" s="69">
        <f t="shared" si="17"/>
        <v>2.5023657791240486E-3</v>
      </c>
      <c r="BS20" s="68">
        <f t="shared" si="18"/>
        <v>1.9036965579449664E-5</v>
      </c>
      <c r="BT20" s="67">
        <f t="shared" si="19"/>
        <v>0.89246774476317625</v>
      </c>
      <c r="BV20" s="66">
        <f t="shared" si="20"/>
        <v>11.725191672254416</v>
      </c>
      <c r="BW20" s="66">
        <f t="shared" si="21"/>
        <v>8.5286452277477248E-2</v>
      </c>
      <c r="BX20" s="65">
        <f t="shared" si="22"/>
        <v>2.232120702771572E-4</v>
      </c>
      <c r="BZ20" s="61">
        <f t="shared" si="23"/>
        <v>2.1612455892159213E-4</v>
      </c>
      <c r="CA20" s="64">
        <f t="shared" si="24"/>
        <v>5.0095938457467071</v>
      </c>
      <c r="CB20" s="63">
        <f t="shared" si="25"/>
        <v>-11.486805303542587</v>
      </c>
      <c r="CC20" s="62">
        <f t="shared" si="26"/>
        <v>1674.1468340050405</v>
      </c>
      <c r="CD20" s="60">
        <f t="shared" si="27"/>
        <v>3.1870675653898589E-2</v>
      </c>
      <c r="CE20" s="61">
        <f t="shared" si="28"/>
        <v>0.65149509499176328</v>
      </c>
    </row>
    <row r="21" spans="1:83" ht="15" customHeight="1" thickBot="1">
      <c r="A21" s="72"/>
      <c r="B21" s="71" t="s">
        <v>78</v>
      </c>
      <c r="C21" s="78">
        <v>8.4315134824319795</v>
      </c>
      <c r="D21" s="78">
        <v>8.4315134824319795</v>
      </c>
      <c r="E21" s="80">
        <v>0.2</v>
      </c>
      <c r="F21" s="72">
        <f t="shared" si="0"/>
        <v>0.2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77">
        <v>1972</v>
      </c>
      <c r="BP21" s="64">
        <f t="shared" si="15"/>
        <v>46</v>
      </c>
      <c r="BQ21" s="70">
        <f t="shared" si="16"/>
        <v>4.9870912274073591</v>
      </c>
      <c r="BR21" s="69">
        <f t="shared" si="17"/>
        <v>2.5023657791240486E-3</v>
      </c>
      <c r="BS21" s="68">
        <f t="shared" si="18"/>
        <v>2.1098730804660819E-5</v>
      </c>
      <c r="BT21" s="67">
        <f t="shared" si="19"/>
        <v>0.88153901768916665</v>
      </c>
      <c r="BV21" s="66">
        <f t="shared" si="20"/>
        <v>11.724537950373374</v>
      </c>
      <c r="BW21" s="66">
        <f t="shared" si="21"/>
        <v>8.5291207571054378E-2</v>
      </c>
      <c r="BX21" s="65">
        <f t="shared" si="22"/>
        <v>2.4737287002395754E-4</v>
      </c>
      <c r="BZ21" s="61">
        <f t="shared" si="23"/>
        <v>2.3951819611149153E-4</v>
      </c>
      <c r="CA21" s="64">
        <f t="shared" si="24"/>
        <v>5.0103131024859309</v>
      </c>
      <c r="CB21" s="63">
        <f t="shared" si="25"/>
        <v>-11.488316148770112</v>
      </c>
      <c r="CC21" s="62">
        <f t="shared" si="26"/>
        <v>1674.047396165538</v>
      </c>
      <c r="CD21" s="60">
        <f t="shared" si="27"/>
        <v>3.5320275365940068E-2</v>
      </c>
      <c r="CE21" s="61">
        <f t="shared" si="28"/>
        <v>0.67416078831911885</v>
      </c>
    </row>
    <row r="22" spans="1:83" ht="15" customHeight="1" thickBot="1">
      <c r="A22" s="72"/>
      <c r="B22" s="71" t="s">
        <v>77</v>
      </c>
      <c r="C22" s="78">
        <v>10.299079986684013</v>
      </c>
      <c r="D22" s="78">
        <v>10.299079986684013</v>
      </c>
      <c r="E22" s="80">
        <v>0.2</v>
      </c>
      <c r="F22" s="72">
        <f t="shared" si="0"/>
        <v>0.2</v>
      </c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77">
        <v>1972</v>
      </c>
      <c r="BP22" s="64">
        <f t="shared" si="15"/>
        <v>46</v>
      </c>
      <c r="BQ22" s="70">
        <f t="shared" si="16"/>
        <v>4.9870912274073591</v>
      </c>
      <c r="BR22" s="69">
        <f t="shared" si="17"/>
        <v>2.5023657791240486E-3</v>
      </c>
      <c r="BS22" s="68">
        <f t="shared" si="18"/>
        <v>2.5772065315139436E-5</v>
      </c>
      <c r="BT22" s="67">
        <f t="shared" si="19"/>
        <v>0.85726013731193706</v>
      </c>
      <c r="BV22" s="66">
        <f t="shared" si="20"/>
        <v>11.723056180776346</v>
      </c>
      <c r="BW22" s="66">
        <f t="shared" si="21"/>
        <v>8.5301988199955561E-2</v>
      </c>
      <c r="BX22" s="65">
        <f t="shared" si="22"/>
        <v>3.0212736958401705E-4</v>
      </c>
      <c r="BZ22" s="61">
        <f t="shared" si="23"/>
        <v>2.925341107602676E-4</v>
      </c>
      <c r="CA22" s="64">
        <f t="shared" si="24"/>
        <v>5.0119434612812199</v>
      </c>
      <c r="CB22" s="63">
        <f t="shared" si="25"/>
        <v>-11.491741359573743</v>
      </c>
      <c r="CC22" s="62">
        <f t="shared" si="26"/>
        <v>1673.8219778425455</v>
      </c>
      <c r="CD22" s="60">
        <f t="shared" si="27"/>
        <v>4.3137849338873956E-2</v>
      </c>
      <c r="CE22" s="61">
        <f t="shared" si="28"/>
        <v>0.70291555336285272</v>
      </c>
    </row>
    <row r="23" spans="1:83" ht="15" customHeight="1" thickBot="1">
      <c r="A23" s="72"/>
      <c r="B23" s="71" t="s">
        <v>76</v>
      </c>
      <c r="C23" s="78">
        <v>9.1181188148775796</v>
      </c>
      <c r="D23" s="78">
        <v>9.1181188148775796</v>
      </c>
      <c r="E23" s="80">
        <v>0.2</v>
      </c>
      <c r="F23" s="72">
        <f t="shared" si="0"/>
        <v>0.2</v>
      </c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77">
        <v>1972</v>
      </c>
      <c r="BP23" s="64">
        <f t="shared" si="15"/>
        <v>46</v>
      </c>
      <c r="BQ23" s="70">
        <f t="shared" si="16"/>
        <v>4.9870912274073591</v>
      </c>
      <c r="BR23" s="69">
        <f t="shared" si="17"/>
        <v>2.5023657791240486E-3</v>
      </c>
      <c r="BS23" s="68">
        <f t="shared" si="18"/>
        <v>2.2816868492336783E-5</v>
      </c>
      <c r="BT23" s="67">
        <f t="shared" si="19"/>
        <v>0.87253404456312766</v>
      </c>
      <c r="BV23" s="66">
        <f t="shared" si="20"/>
        <v>11.723993182139173</v>
      </c>
      <c r="BW23" s="66">
        <f t="shared" si="21"/>
        <v>8.5295170720795219E-2</v>
      </c>
      <c r="BX23" s="65">
        <f t="shared" si="22"/>
        <v>2.6750481064192257E-4</v>
      </c>
      <c r="BZ23" s="61">
        <f t="shared" si="23"/>
        <v>2.5901089998225815E-4</v>
      </c>
      <c r="CA23" s="64">
        <f t="shared" si="24"/>
        <v>5.0109124920814097</v>
      </c>
      <c r="CB23" s="63">
        <f t="shared" si="25"/>
        <v>-11.489575316085583</v>
      </c>
      <c r="CC23" s="62">
        <f t="shared" si="26"/>
        <v>1673.9645259581482</v>
      </c>
      <c r="CD23" s="60">
        <f t="shared" si="27"/>
        <v>3.819462844962395E-2</v>
      </c>
      <c r="CE23" s="61">
        <f t="shared" si="28"/>
        <v>0.72939733157420261</v>
      </c>
    </row>
    <row r="24" spans="1:83" ht="15" customHeight="1" thickBot="1">
      <c r="A24" s="72"/>
      <c r="B24" s="71" t="s">
        <v>75</v>
      </c>
      <c r="C24" s="78">
        <v>10.354008413279663</v>
      </c>
      <c r="D24" s="78">
        <v>10.354008413279663</v>
      </c>
      <c r="E24" s="80">
        <v>0.2</v>
      </c>
      <c r="F24" s="72">
        <f t="shared" si="0"/>
        <v>0.2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77">
        <v>1972</v>
      </c>
      <c r="BP24" s="64">
        <f t="shared" si="15"/>
        <v>46</v>
      </c>
      <c r="BQ24" s="70">
        <f t="shared" si="16"/>
        <v>4.9870912274073591</v>
      </c>
      <c r="BR24" s="69">
        <f t="shared" si="17"/>
        <v>2.5023657791240486E-3</v>
      </c>
      <c r="BS24" s="68">
        <f t="shared" si="18"/>
        <v>2.5909516330153521E-5</v>
      </c>
      <c r="BT24" s="67">
        <f t="shared" si="19"/>
        <v>0.85655626672831475</v>
      </c>
      <c r="BV24" s="66">
        <f t="shared" si="20"/>
        <v>11.723012599317611</v>
      </c>
      <c r="BW24" s="66">
        <f t="shared" si="21"/>
        <v>8.5302305318533E-2</v>
      </c>
      <c r="BX24" s="65">
        <f t="shared" si="22"/>
        <v>3.0373758638061512E-4</v>
      </c>
      <c r="BZ24" s="61">
        <f t="shared" si="23"/>
        <v>2.9409319936376822E-4</v>
      </c>
      <c r="CA24" s="64">
        <f t="shared" si="24"/>
        <v>5.0119914139247896</v>
      </c>
      <c r="CB24" s="63">
        <f t="shared" si="25"/>
        <v>-11.491842114269749</v>
      </c>
      <c r="CC24" s="62">
        <f t="shared" si="26"/>
        <v>1673.815347347994</v>
      </c>
      <c r="CD24" s="60">
        <f t="shared" si="27"/>
        <v>4.3367746075774441E-2</v>
      </c>
      <c r="CE24" s="61">
        <f t="shared" si="28"/>
        <v>0.76067738891562919</v>
      </c>
    </row>
    <row r="25" spans="1:83" ht="15" customHeight="1" thickBot="1">
      <c r="A25" s="72"/>
      <c r="B25" s="71" t="s">
        <v>74</v>
      </c>
      <c r="C25" s="78">
        <v>11.644826438277393</v>
      </c>
      <c r="D25" s="78">
        <v>11.644826438277393</v>
      </c>
      <c r="E25" s="80">
        <v>0.2</v>
      </c>
      <c r="F25" s="72">
        <f t="shared" si="0"/>
        <v>0.2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77">
        <v>1972</v>
      </c>
      <c r="BP25" s="64">
        <f t="shared" si="15"/>
        <v>46</v>
      </c>
      <c r="BQ25" s="70">
        <f t="shared" si="16"/>
        <v>4.9870912274073591</v>
      </c>
      <c r="BR25" s="69">
        <f t="shared" si="17"/>
        <v>2.5023657791240486E-3</v>
      </c>
      <c r="BS25" s="68">
        <f t="shared" si="18"/>
        <v>2.913961518298433E-5</v>
      </c>
      <c r="BT25" s="67">
        <f t="shared" si="19"/>
        <v>0.84018065874580861</v>
      </c>
      <c r="BV25" s="66">
        <f t="shared" si="20"/>
        <v>11.721988435037314</v>
      </c>
      <c r="BW25" s="66">
        <f t="shared" si="21"/>
        <v>8.5309758283925202E-2</v>
      </c>
      <c r="BX25" s="65">
        <f t="shared" si="22"/>
        <v>3.415742321763801E-4</v>
      </c>
      <c r="BZ25" s="61">
        <f t="shared" si="23"/>
        <v>3.3072844213324974E-4</v>
      </c>
      <c r="CA25" s="64">
        <f t="shared" si="24"/>
        <v>5.0131183160891624</v>
      </c>
      <c r="CB25" s="63">
        <f t="shared" si="25"/>
        <v>-11.494210066842351</v>
      </c>
      <c r="CC25" s="62">
        <f t="shared" si="26"/>
        <v>1673.6595217786114</v>
      </c>
      <c r="CD25" s="60">
        <f t="shared" si="27"/>
        <v>4.876979441196632E-2</v>
      </c>
      <c r="CE25" s="61">
        <f t="shared" si="28"/>
        <v>0.79745912191717305</v>
      </c>
    </row>
    <row r="26" spans="1:83" ht="15" customHeight="1" thickBot="1">
      <c r="A26" s="72"/>
      <c r="B26" s="71" t="s">
        <v>71</v>
      </c>
      <c r="C26" s="78">
        <v>6.1519837787125855</v>
      </c>
      <c r="D26" s="78">
        <v>6.1519837787125855</v>
      </c>
      <c r="E26" s="80">
        <v>0.2</v>
      </c>
      <c r="F26" s="72">
        <f t="shared" si="0"/>
        <v>0.2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77">
        <v>1972</v>
      </c>
      <c r="BP26" s="64">
        <f t="shared" si="15"/>
        <v>46</v>
      </c>
      <c r="BQ26" s="70">
        <f t="shared" si="16"/>
        <v>4.9870912274073591</v>
      </c>
      <c r="BR26" s="69">
        <f t="shared" si="17"/>
        <v>2.5023657791240486E-3</v>
      </c>
      <c r="BS26" s="68">
        <f t="shared" si="18"/>
        <v>1.5394513681576627E-5</v>
      </c>
      <c r="BT26" s="67">
        <f t="shared" si="19"/>
        <v>0.91210732604847422</v>
      </c>
      <c r="BV26" s="66">
        <f t="shared" si="20"/>
        <v>11.726346580910921</v>
      </c>
      <c r="BW26" s="66">
        <f t="shared" si="21"/>
        <v>8.5278052554567982E-2</v>
      </c>
      <c r="BX26" s="65">
        <f t="shared" si="22"/>
        <v>1.8052140287474247E-4</v>
      </c>
      <c r="BZ26" s="61">
        <f t="shared" si="23"/>
        <v>1.7478942121618515E-4</v>
      </c>
      <c r="CA26" s="64">
        <f t="shared" si="24"/>
        <v>5.0083231875679317</v>
      </c>
      <c r="CB26" s="63">
        <f t="shared" si="25"/>
        <v>-11.484136558265917</v>
      </c>
      <c r="CC26" s="62">
        <f t="shared" si="26"/>
        <v>1674.3224904349347</v>
      </c>
      <c r="CD26" s="60">
        <f t="shared" si="27"/>
        <v>2.5775380486372054E-2</v>
      </c>
      <c r="CE26" s="61">
        <f t="shared" si="28"/>
        <v>0.81761169771792219</v>
      </c>
    </row>
    <row r="27" spans="1:83" ht="15" customHeight="1" thickBot="1">
      <c r="A27" s="72"/>
      <c r="B27" s="71" t="s">
        <v>73</v>
      </c>
      <c r="C27" s="78">
        <v>24.882577247828578</v>
      </c>
      <c r="D27" s="78">
        <v>24.882577247828578</v>
      </c>
      <c r="E27" s="80">
        <v>0.2</v>
      </c>
      <c r="F27" s="72">
        <f t="shared" si="0"/>
        <v>0.2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77">
        <v>1972</v>
      </c>
      <c r="BP27" s="64">
        <f t="shared" si="15"/>
        <v>46</v>
      </c>
      <c r="BQ27" s="70">
        <f t="shared" si="16"/>
        <v>4.9870912274073591</v>
      </c>
      <c r="BR27" s="69">
        <f t="shared" si="17"/>
        <v>2.5023657791240486E-3</v>
      </c>
      <c r="BS27" s="68">
        <f t="shared" si="18"/>
        <v>6.2265309801376895E-5</v>
      </c>
      <c r="BT27" s="67">
        <f t="shared" si="19"/>
        <v>0.68928703970851646</v>
      </c>
      <c r="BV27" s="66">
        <f t="shared" si="20"/>
        <v>11.711485303481917</v>
      </c>
      <c r="BW27" s="66">
        <f t="shared" si="21"/>
        <v>8.5386266053093379E-2</v>
      </c>
      <c r="BX27" s="65">
        <f t="shared" si="22"/>
        <v>7.2921926065557408E-4</v>
      </c>
      <c r="BZ27" s="61">
        <f t="shared" si="23"/>
        <v>7.0606482378226469E-4</v>
      </c>
      <c r="CA27" s="64">
        <f t="shared" si="24"/>
        <v>5.0246767228120106</v>
      </c>
      <c r="CB27" s="63">
        <f t="shared" si="25"/>
        <v>-11.518518249218753</v>
      </c>
      <c r="CC27" s="62">
        <f t="shared" si="26"/>
        <v>1672.0604898740403</v>
      </c>
      <c r="CD27" s="60">
        <f t="shared" si="27"/>
        <v>0.10411136440864914</v>
      </c>
      <c r="CE27" s="61">
        <f t="shared" si="28"/>
        <v>0.90432888854618232</v>
      </c>
    </row>
    <row r="28" spans="1:83" ht="15" customHeight="1" thickBot="1">
      <c r="A28" s="72"/>
      <c r="B28" s="71" t="s">
        <v>73</v>
      </c>
      <c r="C28" s="78">
        <v>13.018037103168595</v>
      </c>
      <c r="D28" s="78">
        <v>13.018037103168595</v>
      </c>
      <c r="E28" s="80">
        <v>0.2</v>
      </c>
      <c r="F28" s="72">
        <f t="shared" si="0"/>
        <v>0.2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77">
        <v>1972</v>
      </c>
      <c r="BP28" s="64">
        <f t="shared" si="15"/>
        <v>46</v>
      </c>
      <c r="BQ28" s="70">
        <f t="shared" si="16"/>
        <v>4.9870912274073591</v>
      </c>
      <c r="BR28" s="69">
        <f t="shared" si="17"/>
        <v>2.5023657791240486E-3</v>
      </c>
      <c r="BS28" s="68">
        <f t="shared" si="18"/>
        <v>3.2575890558336255E-5</v>
      </c>
      <c r="BT28" s="67">
        <f t="shared" si="19"/>
        <v>0.82310333934563285</v>
      </c>
      <c r="BV28" s="66">
        <f t="shared" si="20"/>
        <v>11.72089889856891</v>
      </c>
      <c r="BW28" s="66">
        <f t="shared" si="21"/>
        <v>8.5317688400340805E-2</v>
      </c>
      <c r="BX28" s="65">
        <f t="shared" si="22"/>
        <v>3.8181871976510475E-4</v>
      </c>
      <c r="BZ28" s="61">
        <f t="shared" si="23"/>
        <v>3.6969507202176211E-4</v>
      </c>
      <c r="CA28" s="64">
        <f t="shared" si="24"/>
        <v>5.0143171798539967</v>
      </c>
      <c r="CB28" s="63">
        <f t="shared" si="25"/>
        <v>-11.496729622854879</v>
      </c>
      <c r="CC28" s="62">
        <f t="shared" si="26"/>
        <v>1673.4937310522666</v>
      </c>
      <c r="CD28" s="60">
        <f t="shared" si="27"/>
        <v>5.4515548632820446E-2</v>
      </c>
      <c r="CE28" s="61">
        <f t="shared" si="28"/>
        <v>0.95334576948014571</v>
      </c>
    </row>
    <row r="29" spans="1:83" ht="15" customHeight="1" thickBot="1">
      <c r="A29" s="72"/>
      <c r="B29" s="71" t="s">
        <v>72</v>
      </c>
      <c r="C29" s="78">
        <v>11.782147504766513</v>
      </c>
      <c r="D29" s="78">
        <v>11.782147504766513</v>
      </c>
      <c r="E29" s="80">
        <v>0.2</v>
      </c>
      <c r="F29" s="72">
        <f t="shared" si="0"/>
        <v>0.2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77">
        <v>1972</v>
      </c>
      <c r="BP29" s="64">
        <f t="shared" si="15"/>
        <v>46</v>
      </c>
      <c r="BQ29" s="70">
        <f t="shared" si="16"/>
        <v>4.9870912274073591</v>
      </c>
      <c r="BR29" s="69">
        <f t="shared" si="17"/>
        <v>2.5023657791240486E-3</v>
      </c>
      <c r="BS29" s="68">
        <f t="shared" si="18"/>
        <v>2.9483242720519521E-5</v>
      </c>
      <c r="BT29" s="67">
        <f t="shared" si="19"/>
        <v>0.83845710278418628</v>
      </c>
      <c r="BV29" s="66">
        <f t="shared" si="20"/>
        <v>11.721879481390474</v>
      </c>
      <c r="BW29" s="66">
        <f t="shared" si="21"/>
        <v>8.5310551229228121E-2</v>
      </c>
      <c r="BX29" s="65">
        <f t="shared" si="22"/>
        <v>3.4559901789051284E-4</v>
      </c>
      <c r="BZ29" s="61">
        <f t="shared" si="23"/>
        <v>3.3462543137823447E-4</v>
      </c>
      <c r="CA29" s="64">
        <f t="shared" si="24"/>
        <v>5.0132382009961631</v>
      </c>
      <c r="CB29" s="63">
        <f t="shared" si="25"/>
        <v>-11.494462001215876</v>
      </c>
      <c r="CC29" s="62">
        <f t="shared" si="26"/>
        <v>1673.642943580214</v>
      </c>
      <c r="CD29" s="60">
        <f t="shared" si="27"/>
        <v>4.9344421133060208E-2</v>
      </c>
      <c r="CE29" s="61">
        <f t="shared" si="28"/>
        <v>1</v>
      </c>
    </row>
    <row r="30" spans="1:83" ht="15" customHeight="1" thickBot="1">
      <c r="A30" s="72"/>
      <c r="B30" s="71"/>
      <c r="C30" s="72">
        <v>27.903640710589222</v>
      </c>
      <c r="D30" s="72">
        <v>27.903640710589222</v>
      </c>
      <c r="E30" s="80">
        <v>0.2</v>
      </c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7">
        <v>1972</v>
      </c>
      <c r="BP30" s="64">
        <f t="shared" si="15"/>
        <v>46</v>
      </c>
      <c r="BQ30" s="70">
        <f t="shared" si="16"/>
        <v>4.9870912274073591</v>
      </c>
      <c r="BR30" s="69">
        <f t="shared" si="17"/>
        <v>2.5023657791240486E-3</v>
      </c>
      <c r="BS30" s="68">
        <f t="shared" si="18"/>
        <v>6.9825115627151127E-5</v>
      </c>
      <c r="BT30" s="67">
        <f t="shared" si="19"/>
        <v>0.65883978592961479</v>
      </c>
      <c r="BV30" s="66">
        <f t="shared" si="20"/>
        <v>2.9125607478073401</v>
      </c>
      <c r="BW30" s="66">
        <f t="shared" si="21"/>
        <v>0.3433404782210393</v>
      </c>
      <c r="BX30" s="65">
        <f t="shared" si="22"/>
        <v>2.0336989098674929E-4</v>
      </c>
      <c r="BZ30" s="61">
        <f t="shared" si="23"/>
        <v>1.9691241577065154E-4</v>
      </c>
      <c r="CA30" s="64">
        <f t="shared" si="24"/>
        <v>15.856650334268018</v>
      </c>
      <c r="CB30" s="63">
        <f t="shared" si="25"/>
        <v>-93.917491420945424</v>
      </c>
      <c r="CC30" s="62">
        <v>0</v>
      </c>
      <c r="CD30" s="60">
        <f t="shared" si="27"/>
        <v>0</v>
      </c>
      <c r="CE30" s="61">
        <f t="shared" si="28"/>
        <v>1</v>
      </c>
    </row>
    <row r="31" spans="1:83" ht="15" customHeight="1" thickBot="1">
      <c r="A31" s="72"/>
      <c r="B31" s="71"/>
      <c r="C31" s="72">
        <v>14.885603607420629</v>
      </c>
      <c r="D31" s="72">
        <v>14.885603607420629</v>
      </c>
      <c r="E31" s="80">
        <v>0.2</v>
      </c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7">
        <v>1972</v>
      </c>
      <c r="BP31" s="64">
        <f t="shared" si="15"/>
        <v>46</v>
      </c>
      <c r="BQ31" s="70">
        <f t="shared" si="16"/>
        <v>4.9870912274073591</v>
      </c>
      <c r="BR31" s="69">
        <f t="shared" si="17"/>
        <v>2.5023657791240486E-3</v>
      </c>
      <c r="BS31" s="68">
        <f t="shared" si="18"/>
        <v>3.7249225068814872E-5</v>
      </c>
      <c r="BT31" s="67">
        <f t="shared" si="19"/>
        <v>0.80043386344829115</v>
      </c>
      <c r="BV31" s="66">
        <f t="shared" si="20"/>
        <v>2.9125607478073401</v>
      </c>
      <c r="BW31" s="66">
        <f t="shared" si="21"/>
        <v>0.3433404782210393</v>
      </c>
      <c r="BX31" s="65">
        <f t="shared" si="22"/>
        <v>1.0849063082167136E-4</v>
      </c>
      <c r="BZ31" s="61">
        <f t="shared" si="23"/>
        <v>1.0504579660206016E-4</v>
      </c>
      <c r="CA31" s="64">
        <f t="shared" si="24"/>
        <v>15.856650334268018</v>
      </c>
      <c r="CB31" s="63">
        <f t="shared" si="25"/>
        <v>-93.917491420945424</v>
      </c>
      <c r="CC31" s="62">
        <v>0</v>
      </c>
      <c r="CD31" s="60">
        <f t="shared" si="27"/>
        <v>0</v>
      </c>
      <c r="CE31" s="61">
        <f t="shared" si="28"/>
        <v>1</v>
      </c>
    </row>
    <row r="32" spans="1:83" ht="15" customHeight="1" thickBot="1">
      <c r="A32" s="72"/>
      <c r="B32" s="71"/>
      <c r="C32" s="72">
        <v>13.018037103168595</v>
      </c>
      <c r="D32" s="72">
        <v>13.018037103168595</v>
      </c>
      <c r="E32" s="80">
        <v>0.2</v>
      </c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7">
        <v>1972</v>
      </c>
      <c r="BP32" s="64">
        <f t="shared" si="15"/>
        <v>46</v>
      </c>
      <c r="BQ32" s="70">
        <f t="shared" si="16"/>
        <v>4.9870912274073591</v>
      </c>
      <c r="BR32" s="69">
        <f t="shared" si="17"/>
        <v>2.5023657791240486E-3</v>
      </c>
      <c r="BS32" s="68">
        <f t="shared" si="18"/>
        <v>3.2575890558336255E-5</v>
      </c>
      <c r="BT32" s="67">
        <f t="shared" si="19"/>
        <v>0.82310333934563285</v>
      </c>
      <c r="BV32" s="66">
        <f t="shared" si="20"/>
        <v>2.9125607478073401</v>
      </c>
      <c r="BW32" s="66">
        <f t="shared" si="21"/>
        <v>0.3433404782210393</v>
      </c>
      <c r="BX32" s="65">
        <f t="shared" si="22"/>
        <v>9.4879260165077914E-5</v>
      </c>
      <c r="BZ32" s="61">
        <f t="shared" si="23"/>
        <v>9.1866619168591362E-5</v>
      </c>
      <c r="CA32" s="64">
        <f t="shared" si="24"/>
        <v>15.856650334268018</v>
      </c>
      <c r="CB32" s="63">
        <f t="shared" si="25"/>
        <v>-93.917491420945424</v>
      </c>
      <c r="CC32" s="62">
        <v>0</v>
      </c>
      <c r="CD32" s="60">
        <f t="shared" si="27"/>
        <v>0</v>
      </c>
      <c r="CE32" s="61">
        <f t="shared" si="28"/>
        <v>1</v>
      </c>
    </row>
    <row r="33" spans="1:83" ht="15" customHeight="1" thickBot="1">
      <c r="A33" s="72"/>
      <c r="B33" s="71"/>
      <c r="C33" s="72">
        <v>11.919468571255631</v>
      </c>
      <c r="D33" s="72">
        <v>11.919468571255631</v>
      </c>
      <c r="E33" s="80">
        <v>0.2</v>
      </c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7">
        <v>1972</v>
      </c>
      <c r="BP33" s="64">
        <f t="shared" si="15"/>
        <v>46</v>
      </c>
      <c r="BQ33" s="70">
        <f t="shared" si="16"/>
        <v>4.9870912274073591</v>
      </c>
      <c r="BR33" s="69">
        <f t="shared" si="17"/>
        <v>2.5023657791240486E-3</v>
      </c>
      <c r="BS33" s="68">
        <f t="shared" si="18"/>
        <v>2.9826870258054712E-5</v>
      </c>
      <c r="BT33" s="67">
        <f t="shared" si="19"/>
        <v>0.83673708254446133</v>
      </c>
      <c r="BV33" s="66">
        <f t="shared" si="20"/>
        <v>2.9125607478073401</v>
      </c>
      <c r="BW33" s="66">
        <f t="shared" si="21"/>
        <v>0.3433404782210393</v>
      </c>
      <c r="BX33" s="65">
        <f t="shared" si="22"/>
        <v>8.6872571543552345E-5</v>
      </c>
      <c r="BZ33" s="61">
        <f t="shared" si="23"/>
        <v>8.411416185478618E-5</v>
      </c>
      <c r="CA33" s="64">
        <f t="shared" si="24"/>
        <v>15.856650334268018</v>
      </c>
      <c r="CB33" s="63">
        <f t="shared" si="25"/>
        <v>-93.917491420945424</v>
      </c>
      <c r="CC33" s="62">
        <v>0</v>
      </c>
      <c r="CD33" s="60">
        <f t="shared" si="27"/>
        <v>0</v>
      </c>
      <c r="CE33" s="61">
        <f t="shared" si="28"/>
        <v>1</v>
      </c>
    </row>
    <row r="34" spans="1:83" ht="15" customHeight="1" thickBot="1">
      <c r="A34" s="72"/>
      <c r="B34" s="71"/>
      <c r="C34" s="72">
        <v>10.985685319129615</v>
      </c>
      <c r="D34" s="72">
        <v>10.985685319129615</v>
      </c>
      <c r="E34" s="80">
        <v>0.2</v>
      </c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7">
        <v>1972</v>
      </c>
      <c r="BP34" s="64">
        <f t="shared" si="15"/>
        <v>46</v>
      </c>
      <c r="BQ34" s="70">
        <f t="shared" si="16"/>
        <v>4.9870912274073591</v>
      </c>
      <c r="BR34" s="69">
        <f t="shared" si="17"/>
        <v>2.5023657791240486E-3</v>
      </c>
      <c r="BS34" s="68">
        <f t="shared" si="18"/>
        <v>2.7490203002815403E-5</v>
      </c>
      <c r="BT34" s="67">
        <f t="shared" si="19"/>
        <v>0.8485031743827699</v>
      </c>
      <c r="BV34" s="66">
        <f t="shared" si="20"/>
        <v>2.9125607478073401</v>
      </c>
      <c r="BW34" s="66">
        <f t="shared" si="21"/>
        <v>0.3433404782210393</v>
      </c>
      <c r="BX34" s="65">
        <f t="shared" si="22"/>
        <v>8.0066886215255615E-5</v>
      </c>
      <c r="BZ34" s="61">
        <f t="shared" si="23"/>
        <v>7.7524573138051774E-5</v>
      </c>
      <c r="CA34" s="64">
        <f t="shared" si="24"/>
        <v>15.856650334268018</v>
      </c>
      <c r="CB34" s="63">
        <f t="shared" si="25"/>
        <v>-93.917491420945424</v>
      </c>
      <c r="CC34" s="62">
        <v>0</v>
      </c>
      <c r="CD34" s="60">
        <f t="shared" si="27"/>
        <v>0</v>
      </c>
      <c r="CE34" s="61">
        <f t="shared" si="28"/>
        <v>1</v>
      </c>
    </row>
    <row r="35" spans="1:83" ht="15" customHeight="1" thickBot="1">
      <c r="A35" s="72"/>
      <c r="B35" s="71"/>
      <c r="C35" s="72">
        <v>35.181657234512592</v>
      </c>
      <c r="D35" s="72">
        <v>35.181657234512592</v>
      </c>
      <c r="E35" s="80">
        <v>0.2</v>
      </c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7">
        <v>1972</v>
      </c>
      <c r="BP35" s="64">
        <f t="shared" si="15"/>
        <v>46</v>
      </c>
      <c r="BQ35" s="70">
        <f t="shared" si="16"/>
        <v>4.9870912274073591</v>
      </c>
      <c r="BR35" s="69">
        <f t="shared" si="17"/>
        <v>2.5023657791240486E-3</v>
      </c>
      <c r="BS35" s="68">
        <f t="shared" si="18"/>
        <v>8.8037375116516324E-5</v>
      </c>
      <c r="BT35" s="67">
        <f t="shared" si="19"/>
        <v>0.59089830230786144</v>
      </c>
      <c r="BV35" s="66">
        <f t="shared" si="20"/>
        <v>2.9125607478073401</v>
      </c>
      <c r="BW35" s="66">
        <f t="shared" si="21"/>
        <v>0.3433404782210393</v>
      </c>
      <c r="BX35" s="65">
        <f t="shared" si="22"/>
        <v>2.5641420310435609E-4</v>
      </c>
      <c r="BZ35" s="61">
        <f t="shared" si="23"/>
        <v>2.4827244547461077E-4</v>
      </c>
      <c r="CA35" s="64">
        <f t="shared" si="24"/>
        <v>15.856650334268018</v>
      </c>
      <c r="CB35" s="63">
        <f t="shared" si="25"/>
        <v>-93.917491420945424</v>
      </c>
      <c r="CC35" s="62">
        <v>0</v>
      </c>
      <c r="CD35" s="60">
        <f t="shared" si="27"/>
        <v>0</v>
      </c>
      <c r="CE35" s="61">
        <f t="shared" si="28"/>
        <v>1</v>
      </c>
    </row>
    <row r="36" spans="1:83" ht="15" customHeight="1" thickBot="1">
      <c r="A36" s="72"/>
      <c r="B36" s="71"/>
      <c r="C36" s="72">
        <v>14.061677208485907</v>
      </c>
      <c r="D36" s="72">
        <v>14.061677208485907</v>
      </c>
      <c r="E36" s="80">
        <v>0.2</v>
      </c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7">
        <v>1972</v>
      </c>
      <c r="BP36" s="64">
        <f t="shared" si="15"/>
        <v>46</v>
      </c>
      <c r="BQ36" s="70">
        <f t="shared" si="16"/>
        <v>4.9870912274073591</v>
      </c>
      <c r="BR36" s="69">
        <f t="shared" si="17"/>
        <v>2.5023657791240486E-3</v>
      </c>
      <c r="BS36" s="68">
        <f t="shared" si="18"/>
        <v>3.5187459843603713E-5</v>
      </c>
      <c r="BT36" s="67">
        <f t="shared" si="19"/>
        <v>0.81035710343981471</v>
      </c>
      <c r="BV36" s="66">
        <f t="shared" si="20"/>
        <v>2.9125607478073401</v>
      </c>
      <c r="BW36" s="66">
        <f t="shared" si="21"/>
        <v>0.3433404782210393</v>
      </c>
      <c r="BX36" s="65">
        <f t="shared" si="22"/>
        <v>1.0248561435552718E-4</v>
      </c>
      <c r="BZ36" s="61">
        <f t="shared" si="23"/>
        <v>9.9231453616706263E-5</v>
      </c>
      <c r="CA36" s="64">
        <f t="shared" si="24"/>
        <v>15.856650334268018</v>
      </c>
      <c r="CB36" s="63">
        <f t="shared" si="25"/>
        <v>-93.917491420945424</v>
      </c>
      <c r="CC36" s="62">
        <v>0</v>
      </c>
      <c r="CD36" s="60">
        <f t="shared" si="27"/>
        <v>0</v>
      </c>
      <c r="CE36" s="61">
        <f t="shared" si="28"/>
        <v>1</v>
      </c>
    </row>
    <row r="37" spans="1:83" ht="15" customHeight="1" thickBot="1">
      <c r="A37" s="72"/>
      <c r="B37" s="71"/>
      <c r="C37" s="72">
        <v>12.413824410616463</v>
      </c>
      <c r="D37" s="72">
        <v>12.413824410616463</v>
      </c>
      <c r="E37" s="80">
        <v>0.2</v>
      </c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7">
        <v>1972</v>
      </c>
      <c r="BP37" s="64">
        <f t="shared" si="15"/>
        <v>46</v>
      </c>
      <c r="BQ37" s="70">
        <f t="shared" si="16"/>
        <v>4.9870912274073591</v>
      </c>
      <c r="BR37" s="69">
        <f t="shared" si="17"/>
        <v>2.5023657791240486E-3</v>
      </c>
      <c r="BS37" s="68">
        <f t="shared" si="18"/>
        <v>3.1063929393181397E-5</v>
      </c>
      <c r="BT37" s="67">
        <f t="shared" si="19"/>
        <v>0.83057417350238971</v>
      </c>
      <c r="BV37" s="66">
        <f t="shared" si="20"/>
        <v>2.9125607478073401</v>
      </c>
      <c r="BW37" s="66">
        <f t="shared" si="21"/>
        <v>0.3433404782210393</v>
      </c>
      <c r="BX37" s="65">
        <f t="shared" si="22"/>
        <v>9.0475581423238823E-5</v>
      </c>
      <c r="BZ37" s="61">
        <f t="shared" si="23"/>
        <v>8.760276764599849E-5</v>
      </c>
      <c r="CA37" s="64">
        <f t="shared" si="24"/>
        <v>15.856650334268018</v>
      </c>
      <c r="CB37" s="63">
        <f t="shared" si="25"/>
        <v>-93.917491420945424</v>
      </c>
      <c r="CC37" s="62">
        <v>0</v>
      </c>
      <c r="CD37" s="60">
        <f t="shared" si="27"/>
        <v>0</v>
      </c>
      <c r="CE37" s="61">
        <f t="shared" si="28"/>
        <v>1</v>
      </c>
    </row>
    <row r="38" spans="1:83" ht="15" customHeight="1" thickBot="1">
      <c r="A38" s="72"/>
      <c r="B38" s="71"/>
      <c r="C38" s="72">
        <v>11.397648518596977</v>
      </c>
      <c r="D38" s="72">
        <v>11.397648518596977</v>
      </c>
      <c r="E38" s="80">
        <v>0.2</v>
      </c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7">
        <v>1972</v>
      </c>
      <c r="BP38" s="64">
        <f t="shared" si="15"/>
        <v>46</v>
      </c>
      <c r="BQ38" s="70">
        <f t="shared" si="16"/>
        <v>4.9870912274073591</v>
      </c>
      <c r="BR38" s="69">
        <f t="shared" si="17"/>
        <v>2.5023657791240486E-3</v>
      </c>
      <c r="BS38" s="68">
        <f t="shared" si="18"/>
        <v>2.8521085615420983E-5</v>
      </c>
      <c r="BT38" s="67">
        <f t="shared" si="19"/>
        <v>0.84329199270531585</v>
      </c>
      <c r="BV38" s="66">
        <f t="shared" si="20"/>
        <v>2.9125607478073401</v>
      </c>
      <c r="BW38" s="66">
        <f t="shared" si="21"/>
        <v>0.3433404782210393</v>
      </c>
      <c r="BX38" s="65">
        <f t="shared" si="22"/>
        <v>8.3069394448327707E-5</v>
      </c>
      <c r="BZ38" s="61">
        <f t="shared" si="23"/>
        <v>8.043174463072873E-5</v>
      </c>
      <c r="CA38" s="64">
        <f t="shared" si="24"/>
        <v>15.856650334268018</v>
      </c>
      <c r="CB38" s="63">
        <f t="shared" si="25"/>
        <v>-93.917491420945424</v>
      </c>
      <c r="CC38" s="62">
        <v>0</v>
      </c>
      <c r="CD38" s="60">
        <f t="shared" si="27"/>
        <v>0</v>
      </c>
      <c r="CE38" s="61">
        <f t="shared" si="28"/>
        <v>1</v>
      </c>
    </row>
    <row r="39" spans="1:83" ht="15" customHeight="1" thickBot="1">
      <c r="A39" s="72"/>
      <c r="B39" s="71"/>
      <c r="C39" s="72">
        <v>10.601186332960079</v>
      </c>
      <c r="D39" s="72">
        <v>10.601186332960079</v>
      </c>
      <c r="E39" s="80">
        <v>0.2</v>
      </c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7">
        <v>1972</v>
      </c>
      <c r="BP39" s="64">
        <f t="shared" si="15"/>
        <v>46</v>
      </c>
      <c r="BQ39" s="70">
        <f t="shared" si="16"/>
        <v>4.9870912274073591</v>
      </c>
      <c r="BR39" s="69">
        <f t="shared" si="17"/>
        <v>2.5023657791240486E-3</v>
      </c>
      <c r="BS39" s="68">
        <f t="shared" si="18"/>
        <v>2.6528045897716865E-5</v>
      </c>
      <c r="BT39" s="67">
        <f t="shared" si="19"/>
        <v>0.85339599410156908</v>
      </c>
      <c r="BV39" s="66">
        <f t="shared" si="20"/>
        <v>2.9125607478073401</v>
      </c>
      <c r="BW39" s="66">
        <f t="shared" si="21"/>
        <v>0.3433404782210393</v>
      </c>
      <c r="BX39" s="65">
        <f t="shared" si="22"/>
        <v>7.7264545197721669E-5</v>
      </c>
      <c r="BZ39" s="61">
        <f t="shared" si="23"/>
        <v>7.4811213078219971E-5</v>
      </c>
      <c r="CA39" s="64">
        <f t="shared" si="24"/>
        <v>15.856650334268018</v>
      </c>
      <c r="CB39" s="63">
        <f t="shared" si="25"/>
        <v>-93.917491420945424</v>
      </c>
      <c r="CC39" s="62">
        <v>0</v>
      </c>
      <c r="CD39" s="60">
        <f t="shared" si="27"/>
        <v>0</v>
      </c>
      <c r="CE39" s="61">
        <f t="shared" si="28"/>
        <v>1</v>
      </c>
    </row>
    <row r="40" spans="1:83" ht="15" customHeight="1" thickBot="1">
      <c r="A40" s="72"/>
      <c r="B40" s="71"/>
      <c r="C40" s="72">
        <v>22.328405411130944</v>
      </c>
      <c r="D40" s="72">
        <v>22.328405411130944</v>
      </c>
      <c r="E40" s="80">
        <v>0.2</v>
      </c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7">
        <v>1972</v>
      </c>
      <c r="BP40" s="64">
        <f t="shared" si="15"/>
        <v>46</v>
      </c>
      <c r="BQ40" s="70">
        <f t="shared" si="16"/>
        <v>4.9870912274073591</v>
      </c>
      <c r="BR40" s="69">
        <f t="shared" si="17"/>
        <v>2.5023657791240486E-3</v>
      </c>
      <c r="BS40" s="68">
        <f t="shared" si="18"/>
        <v>5.5873837603222308E-5</v>
      </c>
      <c r="BT40" s="67">
        <f t="shared" si="19"/>
        <v>0.71612392061176722</v>
      </c>
      <c r="BV40" s="66">
        <f t="shared" si="20"/>
        <v>2.9125607478073401</v>
      </c>
      <c r="BW40" s="66">
        <f t="shared" si="21"/>
        <v>0.3433404782210393</v>
      </c>
      <c r="BX40" s="65">
        <f t="shared" si="22"/>
        <v>1.6273594623250704E-4</v>
      </c>
      <c r="BZ40" s="61">
        <f t="shared" si="23"/>
        <v>1.5756869490309025E-4</v>
      </c>
      <c r="CA40" s="64">
        <f t="shared" si="24"/>
        <v>15.856650334268018</v>
      </c>
      <c r="CB40" s="63">
        <f t="shared" si="25"/>
        <v>-93.917491420945424</v>
      </c>
      <c r="CC40" s="62">
        <v>0</v>
      </c>
      <c r="CD40" s="60">
        <f t="shared" si="27"/>
        <v>0</v>
      </c>
      <c r="CE40" s="61">
        <f t="shared" si="28"/>
        <v>1</v>
      </c>
    </row>
    <row r="41" spans="1:83" ht="15" customHeight="1" thickBot="1">
      <c r="A41" s="72"/>
      <c r="B41" s="71"/>
      <c r="C41" s="72">
        <v>10.381472626577485</v>
      </c>
      <c r="D41" s="72">
        <v>10.381472626577485</v>
      </c>
      <c r="E41" s="80">
        <v>0.2</v>
      </c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7">
        <v>1972</v>
      </c>
      <c r="BP41" s="64">
        <f t="shared" si="15"/>
        <v>46</v>
      </c>
      <c r="BQ41" s="70">
        <f t="shared" si="16"/>
        <v>4.9870912274073591</v>
      </c>
      <c r="BR41" s="69">
        <f t="shared" si="17"/>
        <v>2.5023657791240486E-3</v>
      </c>
      <c r="BS41" s="68">
        <f t="shared" si="18"/>
        <v>2.5978241837660552E-5</v>
      </c>
      <c r="BT41" s="67">
        <f t="shared" si="19"/>
        <v>0.85620454818880365</v>
      </c>
      <c r="BV41" s="66">
        <f t="shared" si="20"/>
        <v>2.9125607478073401</v>
      </c>
      <c r="BW41" s="66">
        <f t="shared" si="21"/>
        <v>0.3433404782210393</v>
      </c>
      <c r="BX41" s="65">
        <f t="shared" si="22"/>
        <v>7.566320747341655E-5</v>
      </c>
      <c r="BZ41" s="61">
        <f t="shared" si="23"/>
        <v>7.3260721615458929E-5</v>
      </c>
      <c r="CA41" s="64">
        <f t="shared" si="24"/>
        <v>15.856650334268018</v>
      </c>
      <c r="CB41" s="63">
        <f t="shared" si="25"/>
        <v>-93.917491420945424</v>
      </c>
      <c r="CC41" s="62">
        <v>0</v>
      </c>
      <c r="CD41" s="60">
        <f t="shared" si="27"/>
        <v>0</v>
      </c>
      <c r="CE41" s="61">
        <f t="shared" si="28"/>
        <v>1</v>
      </c>
    </row>
    <row r="42" spans="1:83" ht="15" customHeight="1" thickBot="1">
      <c r="A42" s="72"/>
      <c r="B42" s="71"/>
      <c r="C42" s="72">
        <v>10.079366280301421</v>
      </c>
      <c r="D42" s="72">
        <v>10.079366280301421</v>
      </c>
      <c r="E42" s="80">
        <v>0.2</v>
      </c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7">
        <v>1972</v>
      </c>
      <c r="BP42" s="64">
        <f t="shared" si="15"/>
        <v>46</v>
      </c>
      <c r="BQ42" s="70">
        <f t="shared" si="16"/>
        <v>4.9870912274073591</v>
      </c>
      <c r="BR42" s="69">
        <f t="shared" si="17"/>
        <v>2.5023657791240486E-3</v>
      </c>
      <c r="BS42" s="68">
        <f t="shared" si="18"/>
        <v>2.5222261255083133E-5</v>
      </c>
      <c r="BT42" s="67">
        <f t="shared" si="19"/>
        <v>0.86008140842067415</v>
      </c>
      <c r="BV42" s="66">
        <f t="shared" si="20"/>
        <v>2.9125607478073401</v>
      </c>
      <c r="BW42" s="66">
        <f t="shared" si="21"/>
        <v>0.3433404782210393</v>
      </c>
      <c r="BX42" s="65">
        <f t="shared" si="22"/>
        <v>7.3461368102497031E-5</v>
      </c>
      <c r="BZ42" s="61">
        <f t="shared" si="23"/>
        <v>7.1128795854162507E-5</v>
      </c>
      <c r="CA42" s="64">
        <f t="shared" si="24"/>
        <v>15.856650334268018</v>
      </c>
      <c r="CB42" s="63">
        <f t="shared" si="25"/>
        <v>-93.917491420945424</v>
      </c>
      <c r="CC42" s="62">
        <v>0</v>
      </c>
      <c r="CD42" s="60">
        <f t="shared" si="27"/>
        <v>0</v>
      </c>
      <c r="CE42" s="61">
        <f t="shared" si="28"/>
        <v>1</v>
      </c>
    </row>
    <row r="43" spans="1:83" ht="15" customHeight="1" thickBot="1">
      <c r="A43" s="72"/>
      <c r="B43" s="71"/>
      <c r="C43" s="72">
        <v>5.9871984989256406</v>
      </c>
      <c r="D43" s="72">
        <v>5.9871984989256406</v>
      </c>
      <c r="E43" s="80">
        <v>0.2</v>
      </c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7">
        <v>1972</v>
      </c>
      <c r="BP43" s="64">
        <f t="shared" si="15"/>
        <v>46</v>
      </c>
      <c r="BQ43" s="70">
        <f t="shared" si="16"/>
        <v>4.9870912274073591</v>
      </c>
      <c r="BR43" s="69">
        <f t="shared" si="17"/>
        <v>2.5023657791240486E-3</v>
      </c>
      <c r="BS43" s="68">
        <f t="shared" si="18"/>
        <v>1.4982160636534395E-5</v>
      </c>
      <c r="BT43" s="67">
        <f t="shared" si="19"/>
        <v>0.91435773241411433</v>
      </c>
      <c r="BV43" s="66">
        <f t="shared" si="20"/>
        <v>2.9125607478073401</v>
      </c>
      <c r="BW43" s="66">
        <f t="shared" si="21"/>
        <v>0.3433404782210393</v>
      </c>
      <c r="BX43" s="65">
        <f t="shared" si="22"/>
        <v>4.3636452987314312E-5</v>
      </c>
      <c r="BZ43" s="61">
        <f t="shared" si="23"/>
        <v>4.2250892360238217E-5</v>
      </c>
      <c r="CA43" s="64">
        <f t="shared" si="24"/>
        <v>15.856650334268018</v>
      </c>
      <c r="CB43" s="63">
        <f t="shared" si="25"/>
        <v>-93.917491420945424</v>
      </c>
      <c r="CC43" s="62">
        <v>0</v>
      </c>
      <c r="CD43" s="60">
        <f t="shared" si="27"/>
        <v>0</v>
      </c>
      <c r="CE43" s="61">
        <f t="shared" si="28"/>
        <v>1</v>
      </c>
    </row>
    <row r="44" spans="1:83" ht="15" customHeight="1" thickBot="1">
      <c r="A44" s="72"/>
      <c r="B44" s="71"/>
      <c r="C44" s="72">
        <v>4.7238446872257347</v>
      </c>
      <c r="D44" s="72">
        <v>4.7238446872257347</v>
      </c>
      <c r="E44" s="80">
        <v>0.2</v>
      </c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7">
        <v>1972</v>
      </c>
      <c r="BP44" s="64">
        <f t="shared" si="15"/>
        <v>46</v>
      </c>
      <c r="BQ44" s="70">
        <f t="shared" si="16"/>
        <v>4.9870912274073591</v>
      </c>
      <c r="BR44" s="69">
        <f t="shared" si="17"/>
        <v>2.5023657791240486E-3</v>
      </c>
      <c r="BS44" s="68">
        <f t="shared" si="18"/>
        <v>1.1820787291210622E-5</v>
      </c>
      <c r="BT44" s="67">
        <f t="shared" si="19"/>
        <v>0.93179632382066102</v>
      </c>
      <c r="BV44" s="66">
        <f t="shared" si="20"/>
        <v>2.9125607478073401</v>
      </c>
      <c r="BW44" s="66">
        <f t="shared" si="21"/>
        <v>0.3433404782210393</v>
      </c>
      <c r="BX44" s="65">
        <f t="shared" si="22"/>
        <v>3.442876107255991E-5</v>
      </c>
      <c r="BZ44" s="61">
        <f t="shared" si="23"/>
        <v>3.3335566449362261E-5</v>
      </c>
      <c r="CA44" s="64">
        <f t="shared" si="24"/>
        <v>15.856650334268018</v>
      </c>
      <c r="CB44" s="63">
        <f t="shared" si="25"/>
        <v>-93.917491420945424</v>
      </c>
      <c r="CC44" s="62">
        <v>0</v>
      </c>
      <c r="CD44" s="60">
        <f t="shared" si="27"/>
        <v>0</v>
      </c>
      <c r="CE44" s="61">
        <f t="shared" si="28"/>
        <v>1</v>
      </c>
    </row>
    <row r="45" spans="1:83" ht="15" customHeight="1" thickBot="1">
      <c r="A45" s="72"/>
      <c r="B45" s="71"/>
      <c r="C45" s="72">
        <v>13.292679236146833</v>
      </c>
      <c r="D45" s="72">
        <v>13.292679236146833</v>
      </c>
      <c r="E45" s="80">
        <v>0.2</v>
      </c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7">
        <v>1972</v>
      </c>
      <c r="BP45" s="64">
        <f t="shared" si="15"/>
        <v>46</v>
      </c>
      <c r="BQ45" s="70">
        <f t="shared" si="16"/>
        <v>4.9870912274073591</v>
      </c>
      <c r="BR45" s="69">
        <f t="shared" si="17"/>
        <v>2.5023657791240486E-3</v>
      </c>
      <c r="BS45" s="68">
        <f t="shared" si="18"/>
        <v>3.326314563340663E-5</v>
      </c>
      <c r="BT45" s="67">
        <f t="shared" si="19"/>
        <v>0.81972975648447621</v>
      </c>
      <c r="BV45" s="66">
        <f t="shared" si="20"/>
        <v>2.9125607478073401</v>
      </c>
      <c r="BW45" s="66">
        <f t="shared" si="21"/>
        <v>0.3433404782210393</v>
      </c>
      <c r="BX45" s="65">
        <f t="shared" si="22"/>
        <v>9.6880932320459273E-5</v>
      </c>
      <c r="BZ45" s="61">
        <f t="shared" si="23"/>
        <v>9.380473349704263E-5</v>
      </c>
      <c r="CA45" s="64">
        <f t="shared" si="24"/>
        <v>15.856650334268018</v>
      </c>
      <c r="CB45" s="63">
        <f t="shared" si="25"/>
        <v>-93.917491420945424</v>
      </c>
      <c r="CC45" s="62">
        <v>0</v>
      </c>
      <c r="CD45" s="60">
        <f t="shared" si="27"/>
        <v>0</v>
      </c>
      <c r="CE45" s="61">
        <f t="shared" si="28"/>
        <v>1</v>
      </c>
    </row>
    <row r="46" spans="1:83" ht="15" customHeight="1" thickBot="1">
      <c r="A46" s="72"/>
      <c r="B46" s="71"/>
      <c r="C46" s="72">
        <v>13.237750809551187</v>
      </c>
      <c r="D46" s="72">
        <v>13.237750809551187</v>
      </c>
      <c r="E46" s="80">
        <v>0.2</v>
      </c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7">
        <v>1972</v>
      </c>
      <c r="BP46" s="64">
        <f t="shared" si="15"/>
        <v>46</v>
      </c>
      <c r="BQ46" s="70">
        <f t="shared" si="16"/>
        <v>4.9870912274073591</v>
      </c>
      <c r="BR46" s="69">
        <f t="shared" si="17"/>
        <v>2.5023657791240486E-3</v>
      </c>
      <c r="BS46" s="68">
        <f t="shared" si="18"/>
        <v>3.3125694618392562E-5</v>
      </c>
      <c r="BT46" s="67">
        <f t="shared" si="19"/>
        <v>0.82040336507800504</v>
      </c>
      <c r="BV46" s="66">
        <f t="shared" si="20"/>
        <v>2.9125607478073401</v>
      </c>
      <c r="BW46" s="66">
        <f t="shared" si="21"/>
        <v>0.3433404782210393</v>
      </c>
      <c r="BX46" s="65">
        <f t="shared" si="22"/>
        <v>9.648059788938302E-5</v>
      </c>
      <c r="BZ46" s="61">
        <f t="shared" si="23"/>
        <v>9.341711063135239E-5</v>
      </c>
      <c r="CA46" s="64">
        <f t="shared" si="24"/>
        <v>15.856650334268018</v>
      </c>
      <c r="CB46" s="63">
        <f t="shared" si="25"/>
        <v>-93.917491420945424</v>
      </c>
      <c r="CC46" s="62">
        <v>0</v>
      </c>
      <c r="CD46" s="60">
        <f t="shared" si="27"/>
        <v>0</v>
      </c>
      <c r="CE46" s="61">
        <f t="shared" si="28"/>
        <v>1</v>
      </c>
    </row>
    <row r="47" spans="1:83" ht="15" customHeight="1" thickBot="1">
      <c r="A47" s="72"/>
      <c r="B47" s="71"/>
      <c r="C47" s="72">
        <v>14.775746754229333</v>
      </c>
      <c r="D47" s="72">
        <v>14.775746754229333</v>
      </c>
      <c r="E47" s="80">
        <v>0.2</v>
      </c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7">
        <v>1972</v>
      </c>
      <c r="BP47" s="64">
        <f t="shared" si="15"/>
        <v>46</v>
      </c>
      <c r="BQ47" s="70">
        <f t="shared" si="16"/>
        <v>4.9870912274073591</v>
      </c>
      <c r="BR47" s="69">
        <f t="shared" si="17"/>
        <v>2.5023657791240486E-3</v>
      </c>
      <c r="BS47" s="68">
        <f t="shared" si="18"/>
        <v>3.6974323038786715E-5</v>
      </c>
      <c r="BT47" s="67">
        <f t="shared" si="19"/>
        <v>0.8017499085436478</v>
      </c>
      <c r="BV47" s="66">
        <f t="shared" si="20"/>
        <v>2.9125607478073401</v>
      </c>
      <c r="BW47" s="66">
        <f t="shared" si="21"/>
        <v>0.3433404782210393</v>
      </c>
      <c r="BX47" s="65">
        <f t="shared" si="22"/>
        <v>1.076899619595188E-4</v>
      </c>
      <c r="BZ47" s="61">
        <f t="shared" si="23"/>
        <v>1.0427055087067964E-4</v>
      </c>
      <c r="CA47" s="64">
        <f t="shared" si="24"/>
        <v>15.856650334268018</v>
      </c>
      <c r="CB47" s="63">
        <f t="shared" si="25"/>
        <v>-93.917491420945424</v>
      </c>
      <c r="CC47" s="62">
        <v>0</v>
      </c>
      <c r="CD47" s="60">
        <f t="shared" si="27"/>
        <v>0</v>
      </c>
      <c r="CE47" s="61">
        <f t="shared" si="28"/>
        <v>1</v>
      </c>
    </row>
    <row r="48" spans="1:83" ht="15" customHeight="1" thickBot="1">
      <c r="A48" s="72"/>
      <c r="B48" s="71"/>
      <c r="C48" s="72">
        <v>10.381472626577485</v>
      </c>
      <c r="D48" s="72">
        <v>10.381472626577485</v>
      </c>
      <c r="E48" s="80">
        <v>0.2</v>
      </c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7">
        <v>1972</v>
      </c>
      <c r="BP48" s="64">
        <f t="shared" si="15"/>
        <v>46</v>
      </c>
      <c r="BQ48" s="70">
        <f t="shared" si="16"/>
        <v>4.9870912274073591</v>
      </c>
      <c r="BR48" s="69">
        <f t="shared" si="17"/>
        <v>2.5023657791240486E-3</v>
      </c>
      <c r="BS48" s="68">
        <f t="shared" si="18"/>
        <v>2.5978241837660552E-5</v>
      </c>
      <c r="BT48" s="67">
        <f t="shared" si="19"/>
        <v>0.85620454818880365</v>
      </c>
      <c r="BV48" s="66">
        <f t="shared" si="20"/>
        <v>2.9125607478073401</v>
      </c>
      <c r="BW48" s="66">
        <f t="shared" si="21"/>
        <v>0.3433404782210393</v>
      </c>
      <c r="BX48" s="65">
        <f t="shared" si="22"/>
        <v>7.566320747341655E-5</v>
      </c>
      <c r="BZ48" s="61">
        <f t="shared" si="23"/>
        <v>7.3260721615458929E-5</v>
      </c>
      <c r="CA48" s="64">
        <f t="shared" si="24"/>
        <v>15.856650334268018</v>
      </c>
      <c r="CB48" s="63">
        <f t="shared" si="25"/>
        <v>-93.917491420945424</v>
      </c>
      <c r="CC48" s="62">
        <v>0</v>
      </c>
      <c r="CD48" s="60">
        <f t="shared" si="27"/>
        <v>0</v>
      </c>
      <c r="CE48" s="61">
        <f t="shared" si="28"/>
        <v>1</v>
      </c>
    </row>
    <row r="49" spans="1:83" ht="15" customHeight="1" thickBot="1">
      <c r="A49" s="72"/>
      <c r="B49" s="71"/>
      <c r="C49" s="72">
        <v>13.045501316466417</v>
      </c>
      <c r="D49" s="72">
        <v>13.045501316466417</v>
      </c>
      <c r="E49" s="80">
        <v>0.2</v>
      </c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7">
        <v>1972</v>
      </c>
      <c r="BP49" s="64">
        <f t="shared" si="15"/>
        <v>46</v>
      </c>
      <c r="BQ49" s="70">
        <f t="shared" si="16"/>
        <v>4.9870912274073591</v>
      </c>
      <c r="BR49" s="69">
        <f t="shared" si="17"/>
        <v>2.5023657791240486E-3</v>
      </c>
      <c r="BS49" s="68">
        <f t="shared" si="18"/>
        <v>3.2644616065843286E-5</v>
      </c>
      <c r="BT49" s="67">
        <f t="shared" si="19"/>
        <v>0.82276535722393618</v>
      </c>
      <c r="BV49" s="66">
        <f t="shared" si="20"/>
        <v>2.9125607478073401</v>
      </c>
      <c r="BW49" s="66">
        <f t="shared" si="21"/>
        <v>0.3433404782210393</v>
      </c>
      <c r="BX49" s="65">
        <f t="shared" si="22"/>
        <v>9.5079427380616034E-5</v>
      </c>
      <c r="BZ49" s="61">
        <f t="shared" si="23"/>
        <v>9.2060430601436475E-5</v>
      </c>
      <c r="CA49" s="64">
        <f t="shared" si="24"/>
        <v>15.856650334268018</v>
      </c>
      <c r="CB49" s="63">
        <f t="shared" si="25"/>
        <v>-93.917491420945424</v>
      </c>
      <c r="CC49" s="62">
        <v>0</v>
      </c>
      <c r="CD49" s="60">
        <f t="shared" si="27"/>
        <v>0</v>
      </c>
      <c r="CE49" s="61">
        <f t="shared" si="28"/>
        <v>1</v>
      </c>
    </row>
    <row r="50" spans="1:83" ht="15" customHeight="1" thickBot="1">
      <c r="A50" s="72"/>
      <c r="B50" s="71"/>
      <c r="C50" s="72">
        <v>7.1956238840298985</v>
      </c>
      <c r="D50" s="72">
        <v>7.1956238840298985</v>
      </c>
      <c r="E50" s="80">
        <v>0.2</v>
      </c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7">
        <v>1972</v>
      </c>
      <c r="BP50" s="64">
        <f t="shared" si="15"/>
        <v>46</v>
      </c>
      <c r="BQ50" s="70">
        <f t="shared" si="16"/>
        <v>4.9870912274073591</v>
      </c>
      <c r="BR50" s="69">
        <f t="shared" si="17"/>
        <v>2.5023657791240486E-3</v>
      </c>
      <c r="BS50" s="68">
        <f t="shared" si="18"/>
        <v>1.8006082966844092E-5</v>
      </c>
      <c r="BT50" s="67">
        <f t="shared" si="19"/>
        <v>0.89798281142983416</v>
      </c>
      <c r="BV50" s="66">
        <f t="shared" si="20"/>
        <v>2.9125607478073401</v>
      </c>
      <c r="BW50" s="66">
        <f t="shared" si="21"/>
        <v>0.3433404782210393</v>
      </c>
      <c r="BX50" s="65">
        <f t="shared" si="22"/>
        <v>5.2443810470992435E-5</v>
      </c>
      <c r="BZ50" s="61">
        <f t="shared" si="23"/>
        <v>5.0778595405423919E-5</v>
      </c>
      <c r="CA50" s="64">
        <f t="shared" si="24"/>
        <v>15.856650334268018</v>
      </c>
      <c r="CB50" s="63">
        <f t="shared" si="25"/>
        <v>-93.917491420945424</v>
      </c>
      <c r="CC50" s="62">
        <v>0</v>
      </c>
      <c r="CD50" s="60">
        <f t="shared" si="27"/>
        <v>0</v>
      </c>
      <c r="CE50" s="61">
        <f t="shared" si="28"/>
        <v>1</v>
      </c>
    </row>
    <row r="51" spans="1:83" ht="15" customHeight="1" thickBot="1">
      <c r="A51" s="72"/>
      <c r="B51" s="71"/>
      <c r="C51" s="72">
        <v>10.491329479768781</v>
      </c>
      <c r="D51" s="72">
        <v>10.491329479768781</v>
      </c>
      <c r="E51" s="80">
        <v>0.2</v>
      </c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7">
        <v>1972</v>
      </c>
      <c r="BP51" s="64">
        <f t="shared" si="15"/>
        <v>46</v>
      </c>
      <c r="BQ51" s="70">
        <f t="shared" si="16"/>
        <v>4.9870912274073591</v>
      </c>
      <c r="BR51" s="69">
        <f t="shared" si="17"/>
        <v>2.5023657791240486E-3</v>
      </c>
      <c r="BS51" s="68">
        <f t="shared" si="18"/>
        <v>2.6253143867688705E-5</v>
      </c>
      <c r="BT51" s="67">
        <f t="shared" si="19"/>
        <v>0.85479911766207906</v>
      </c>
      <c r="BV51" s="66">
        <f t="shared" si="20"/>
        <v>2.9125607478073401</v>
      </c>
      <c r="BW51" s="66">
        <f t="shared" si="21"/>
        <v>0.3433404782210393</v>
      </c>
      <c r="BX51" s="65">
        <f t="shared" si="22"/>
        <v>7.6463876335569096E-5</v>
      </c>
      <c r="BZ51" s="61">
        <f t="shared" si="23"/>
        <v>7.4035967346839436E-5</v>
      </c>
      <c r="CA51" s="64">
        <f t="shared" si="24"/>
        <v>15.856650334268018</v>
      </c>
      <c r="CB51" s="63">
        <f t="shared" si="25"/>
        <v>-93.917491420945424</v>
      </c>
      <c r="CC51" s="62">
        <v>0</v>
      </c>
      <c r="CD51" s="60">
        <f t="shared" si="27"/>
        <v>0</v>
      </c>
      <c r="CE51" s="61">
        <f t="shared" si="28"/>
        <v>1</v>
      </c>
    </row>
    <row r="52" spans="1:83" ht="15" customHeight="1" thickBot="1">
      <c r="A52" s="72"/>
      <c r="B52" s="71"/>
      <c r="C52" s="72">
        <v>8.3765850558363315</v>
      </c>
      <c r="D52" s="72">
        <v>8.3765850558363315</v>
      </c>
      <c r="E52" s="80">
        <v>0.2</v>
      </c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7">
        <v>1972</v>
      </c>
      <c r="BP52" s="64">
        <f t="shared" si="15"/>
        <v>46</v>
      </c>
      <c r="BQ52" s="70">
        <f t="shared" si="16"/>
        <v>4.9870912274073591</v>
      </c>
      <c r="BR52" s="69">
        <f t="shared" si="17"/>
        <v>2.5023657791240486E-3</v>
      </c>
      <c r="BS52" s="68">
        <f t="shared" si="18"/>
        <v>2.0961279789646741E-5</v>
      </c>
      <c r="BT52" s="67">
        <f t="shared" si="19"/>
        <v>0.88226341771630856</v>
      </c>
      <c r="BV52" s="66">
        <f t="shared" si="20"/>
        <v>2.9125607478073401</v>
      </c>
      <c r="BW52" s="66">
        <f t="shared" si="21"/>
        <v>0.3433404782210393</v>
      </c>
      <c r="BX52" s="65">
        <f t="shared" si="22"/>
        <v>6.1051000739132397E-5</v>
      </c>
      <c r="BZ52" s="61">
        <f t="shared" si="23"/>
        <v>5.9112487017764468E-5</v>
      </c>
      <c r="CA52" s="64">
        <f t="shared" si="24"/>
        <v>15.856650334268018</v>
      </c>
      <c r="CB52" s="63">
        <f t="shared" si="25"/>
        <v>-93.917491420945424</v>
      </c>
      <c r="CC52" s="62">
        <v>0</v>
      </c>
      <c r="CD52" s="60">
        <f t="shared" si="27"/>
        <v>0</v>
      </c>
      <c r="CE52" s="61">
        <f t="shared" si="28"/>
        <v>1</v>
      </c>
    </row>
    <row r="53" spans="1:83" ht="15" customHeight="1" thickBot="1">
      <c r="A53" s="72"/>
      <c r="B53" s="71"/>
      <c r="C53" s="72">
        <v>14.528568834548917</v>
      </c>
      <c r="D53" s="72">
        <v>14.528568834548917</v>
      </c>
      <c r="E53" s="80">
        <v>0.2</v>
      </c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7">
        <v>1972</v>
      </c>
      <c r="BP53" s="64">
        <f t="shared" si="15"/>
        <v>46</v>
      </c>
      <c r="BQ53" s="70">
        <f t="shared" si="16"/>
        <v>4.9870912274073591</v>
      </c>
      <c r="BR53" s="69">
        <f t="shared" si="17"/>
        <v>2.5023657791240486E-3</v>
      </c>
      <c r="BS53" s="68">
        <f t="shared" si="18"/>
        <v>3.6355793471223371E-5</v>
      </c>
      <c r="BT53" s="67">
        <f t="shared" si="19"/>
        <v>0.80471892680361023</v>
      </c>
      <c r="BV53" s="66">
        <f t="shared" si="20"/>
        <v>2.9125607478073401</v>
      </c>
      <c r="BW53" s="66">
        <f t="shared" si="21"/>
        <v>0.3433404782210393</v>
      </c>
      <c r="BX53" s="65">
        <f t="shared" si="22"/>
        <v>1.0588845701967555E-4</v>
      </c>
      <c r="BZ53" s="61">
        <f t="shared" si="23"/>
        <v>1.0252624797507347E-4</v>
      </c>
      <c r="CA53" s="64">
        <f t="shared" si="24"/>
        <v>15.856650334268018</v>
      </c>
      <c r="CB53" s="63">
        <f t="shared" si="25"/>
        <v>-93.917491420945424</v>
      </c>
      <c r="CC53" s="62">
        <v>0</v>
      </c>
      <c r="CD53" s="60">
        <f t="shared" si="27"/>
        <v>0</v>
      </c>
      <c r="CE53" s="61">
        <f t="shared" si="28"/>
        <v>1</v>
      </c>
    </row>
    <row r="54" spans="1:83" ht="15" customHeight="1" thickBot="1">
      <c r="A54" s="72"/>
      <c r="B54" s="71"/>
      <c r="C54" s="72">
        <v>25.267076233998115</v>
      </c>
      <c r="D54" s="72">
        <v>25.267076233998115</v>
      </c>
      <c r="E54" s="80">
        <v>0.2</v>
      </c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7">
        <v>1972</v>
      </c>
      <c r="BP54" s="64">
        <f t="shared" si="15"/>
        <v>46</v>
      </c>
      <c r="BQ54" s="70">
        <f t="shared" si="16"/>
        <v>4.9870912274073591</v>
      </c>
      <c r="BR54" s="69">
        <f t="shared" si="17"/>
        <v>2.5023657791240486E-3</v>
      </c>
      <c r="BS54" s="68">
        <f t="shared" si="18"/>
        <v>6.322746690647542E-5</v>
      </c>
      <c r="BT54" s="67">
        <f t="shared" si="19"/>
        <v>0.68533511440876271</v>
      </c>
      <c r="BV54" s="66">
        <f t="shared" si="20"/>
        <v>2.9125607478073401</v>
      </c>
      <c r="BW54" s="66">
        <f t="shared" si="21"/>
        <v>0.3433404782210393</v>
      </c>
      <c r="BX54" s="65">
        <f t="shared" si="22"/>
        <v>1.8415383829508791E-4</v>
      </c>
      <c r="BZ54" s="61">
        <f t="shared" si="23"/>
        <v>1.7830651821751909E-4</v>
      </c>
      <c r="CA54" s="64">
        <f t="shared" si="24"/>
        <v>15.856650334268018</v>
      </c>
      <c r="CB54" s="63">
        <f t="shared" si="25"/>
        <v>-93.917491420945424</v>
      </c>
      <c r="CC54" s="62">
        <v>0</v>
      </c>
      <c r="CD54" s="60">
        <f t="shared" si="27"/>
        <v>0</v>
      </c>
      <c r="CE54" s="61">
        <f t="shared" si="28"/>
        <v>1</v>
      </c>
    </row>
    <row r="55" spans="1:83" ht="15" customHeight="1" thickBot="1">
      <c r="A55" s="72"/>
      <c r="B55" s="71"/>
      <c r="C55" s="72">
        <v>8.6786914021123973</v>
      </c>
      <c r="D55" s="72">
        <v>8.6786914021123973</v>
      </c>
      <c r="E55" s="80">
        <v>0.2</v>
      </c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7">
        <v>1972</v>
      </c>
      <c r="BP55" s="64">
        <f t="shared" si="15"/>
        <v>46</v>
      </c>
      <c r="BQ55" s="70">
        <f t="shared" si="16"/>
        <v>4.9870912274073591</v>
      </c>
      <c r="BR55" s="69">
        <f t="shared" si="17"/>
        <v>2.5023657791240486E-3</v>
      </c>
      <c r="BS55" s="68">
        <f t="shared" si="18"/>
        <v>2.1717260372224173E-5</v>
      </c>
      <c r="BT55" s="67">
        <f t="shared" si="19"/>
        <v>0.87828657096123308</v>
      </c>
      <c r="BV55" s="66">
        <f t="shared" si="20"/>
        <v>2.9125607478073401</v>
      </c>
      <c r="BW55" s="66">
        <f t="shared" si="21"/>
        <v>0.3433404782210393</v>
      </c>
      <c r="BX55" s="65">
        <f t="shared" si="22"/>
        <v>6.3252840110051956E-5</v>
      </c>
      <c r="BZ55" s="61">
        <f t="shared" si="23"/>
        <v>6.1244412779060917E-5</v>
      </c>
      <c r="CA55" s="64">
        <f t="shared" si="24"/>
        <v>15.856650334268018</v>
      </c>
      <c r="CB55" s="63">
        <f t="shared" si="25"/>
        <v>-93.917491420945424</v>
      </c>
      <c r="CC55" s="62">
        <v>0</v>
      </c>
      <c r="CD55" s="60">
        <f t="shared" si="27"/>
        <v>0</v>
      </c>
      <c r="CE55" s="61">
        <f t="shared" si="28"/>
        <v>1</v>
      </c>
    </row>
    <row r="56" spans="1:83" ht="15" customHeight="1" thickBot="1">
      <c r="A56" s="72"/>
      <c r="B56" s="71"/>
      <c r="C56" s="72">
        <v>8.2392639893472115</v>
      </c>
      <c r="D56" s="72">
        <v>8.2392639893472115</v>
      </c>
      <c r="E56" s="80">
        <v>0.2</v>
      </c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7">
        <v>1972</v>
      </c>
      <c r="BP56" s="64">
        <f t="shared" si="15"/>
        <v>46</v>
      </c>
      <c r="BQ56" s="70">
        <f t="shared" si="16"/>
        <v>4.9870912274073591</v>
      </c>
      <c r="BR56" s="69">
        <f t="shared" si="17"/>
        <v>2.5023657791240486E-3</v>
      </c>
      <c r="BS56" s="68">
        <f t="shared" si="18"/>
        <v>2.0617652252111553E-5</v>
      </c>
      <c r="BT56" s="67">
        <f t="shared" si="19"/>
        <v>0.88407702316884373</v>
      </c>
      <c r="BV56" s="66">
        <f t="shared" si="20"/>
        <v>2.9125607478073401</v>
      </c>
      <c r="BW56" s="66">
        <f t="shared" si="21"/>
        <v>0.3433404782210393</v>
      </c>
      <c r="BX56" s="65">
        <f t="shared" si="22"/>
        <v>6.0050164661441718E-5</v>
      </c>
      <c r="BZ56" s="61">
        <f t="shared" si="23"/>
        <v>5.814342985353884E-5</v>
      </c>
      <c r="CA56" s="64">
        <f t="shared" si="24"/>
        <v>15.856650334268018</v>
      </c>
      <c r="CB56" s="63">
        <f t="shared" si="25"/>
        <v>-93.917491420945424</v>
      </c>
      <c r="CC56" s="62">
        <v>0</v>
      </c>
      <c r="CD56" s="60">
        <f t="shared" si="27"/>
        <v>0</v>
      </c>
      <c r="CE56" s="61">
        <f t="shared" si="28"/>
        <v>1</v>
      </c>
    </row>
    <row r="57" spans="1:83" ht="15" customHeight="1" thickBot="1">
      <c r="A57" s="72"/>
      <c r="B57" s="71"/>
      <c r="C57" s="72">
        <v>9.0357261749841093</v>
      </c>
      <c r="D57" s="72">
        <v>9.0357261749841093</v>
      </c>
      <c r="E57" s="80">
        <v>0.2</v>
      </c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7">
        <v>1972</v>
      </c>
      <c r="BP57" s="64">
        <f t="shared" si="15"/>
        <v>46</v>
      </c>
      <c r="BQ57" s="70">
        <f t="shared" si="16"/>
        <v>4.9870912274073591</v>
      </c>
      <c r="BR57" s="69">
        <f t="shared" si="17"/>
        <v>2.5023657791240486E-3</v>
      </c>
      <c r="BS57" s="68">
        <f t="shared" si="18"/>
        <v>2.2610691969815671E-5</v>
      </c>
      <c r="BT57" s="67">
        <f t="shared" si="19"/>
        <v>0.87360976583668637</v>
      </c>
      <c r="BV57" s="66">
        <f t="shared" si="20"/>
        <v>2.9125607478073401</v>
      </c>
      <c r="BW57" s="66">
        <f t="shared" si="21"/>
        <v>0.3433404782210393</v>
      </c>
      <c r="BX57" s="65">
        <f t="shared" si="22"/>
        <v>6.5855013912047755E-5</v>
      </c>
      <c r="BZ57" s="61">
        <f t="shared" si="23"/>
        <v>6.3763961406047593E-5</v>
      </c>
      <c r="CA57" s="64">
        <f t="shared" si="24"/>
        <v>15.856650334268018</v>
      </c>
      <c r="CB57" s="63">
        <f t="shared" si="25"/>
        <v>-93.917491420945424</v>
      </c>
      <c r="CC57" s="62">
        <v>0</v>
      </c>
      <c r="CD57" s="60">
        <f t="shared" si="27"/>
        <v>0</v>
      </c>
      <c r="CE57" s="61">
        <f t="shared" si="28"/>
        <v>1</v>
      </c>
    </row>
    <row r="58" spans="1:83" ht="15" customHeight="1" thickBot="1">
      <c r="A58" s="72"/>
      <c r="B58" s="71"/>
      <c r="C58" s="72">
        <v>11.754683291468689</v>
      </c>
      <c r="D58" s="72">
        <v>11.754683291468689</v>
      </c>
      <c r="E58" s="80">
        <v>0.2</v>
      </c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7">
        <v>1972</v>
      </c>
      <c r="BP58" s="64">
        <f t="shared" si="15"/>
        <v>46</v>
      </c>
      <c r="BQ58" s="70">
        <f t="shared" si="16"/>
        <v>4.9870912274073591</v>
      </c>
      <c r="BR58" s="69">
        <f t="shared" si="17"/>
        <v>2.5023657791240486E-3</v>
      </c>
      <c r="BS58" s="68">
        <f t="shared" si="18"/>
        <v>2.9414517213012483E-5</v>
      </c>
      <c r="BT58" s="67">
        <f t="shared" si="19"/>
        <v>0.83880153088639375</v>
      </c>
      <c r="BV58" s="66">
        <f t="shared" si="20"/>
        <v>2.9125607478073401</v>
      </c>
      <c r="BW58" s="66">
        <f t="shared" si="21"/>
        <v>0.3433404782210393</v>
      </c>
      <c r="BX58" s="65">
        <f t="shared" si="22"/>
        <v>8.5671568250323519E-5</v>
      </c>
      <c r="BZ58" s="61">
        <f t="shared" si="23"/>
        <v>8.2951293257715406E-5</v>
      </c>
      <c r="CA58" s="64">
        <f t="shared" si="24"/>
        <v>15.856650334268018</v>
      </c>
      <c r="CB58" s="63">
        <f t="shared" si="25"/>
        <v>-93.917491420945424</v>
      </c>
      <c r="CC58" s="62">
        <v>0</v>
      </c>
      <c r="CD58" s="60">
        <f t="shared" si="27"/>
        <v>0</v>
      </c>
      <c r="CE58" s="61">
        <f t="shared" si="28"/>
        <v>1</v>
      </c>
    </row>
    <row r="59" spans="1:83" ht="15" customHeight="1" thickBot="1">
      <c r="A59" s="72"/>
      <c r="B59" s="71"/>
      <c r="C59" s="72">
        <v>24.388221408467746</v>
      </c>
      <c r="D59" s="72">
        <v>24.388221408467746</v>
      </c>
      <c r="E59" s="80">
        <v>0.2</v>
      </c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7">
        <v>1972</v>
      </c>
      <c r="BP59" s="64">
        <f t="shared" si="15"/>
        <v>46</v>
      </c>
      <c r="BQ59" s="70">
        <f t="shared" si="16"/>
        <v>4.9870912274073591</v>
      </c>
      <c r="BR59" s="69">
        <f t="shared" si="17"/>
        <v>2.5023657791240486E-3</v>
      </c>
      <c r="BS59" s="68">
        <f t="shared" si="18"/>
        <v>6.1028250666250193E-5</v>
      </c>
      <c r="BT59" s="67">
        <f t="shared" si="19"/>
        <v>0.69440158993789491</v>
      </c>
      <c r="BV59" s="66">
        <f t="shared" si="20"/>
        <v>2.9125607478073401</v>
      </c>
      <c r="BW59" s="66">
        <f t="shared" si="21"/>
        <v>0.3433404782210393</v>
      </c>
      <c r="BX59" s="65">
        <f t="shared" si="22"/>
        <v>1.7774848739786746E-4</v>
      </c>
      <c r="BZ59" s="61">
        <f t="shared" si="23"/>
        <v>1.7210455236647495E-4</v>
      </c>
      <c r="CA59" s="64">
        <f t="shared" si="24"/>
        <v>15.856650334268018</v>
      </c>
      <c r="CB59" s="63">
        <f t="shared" si="25"/>
        <v>-93.917491420945424</v>
      </c>
      <c r="CC59" s="62">
        <v>0</v>
      </c>
      <c r="CD59" s="60">
        <f t="shared" si="27"/>
        <v>0</v>
      </c>
      <c r="CE59" s="61">
        <f t="shared" si="28"/>
        <v>1</v>
      </c>
    </row>
    <row r="60" spans="1:83" ht="15" customHeight="1" thickBot="1">
      <c r="A60" s="72"/>
      <c r="B60" s="71"/>
      <c r="C60" s="72">
        <v>20.158732560602843</v>
      </c>
      <c r="D60" s="72">
        <v>20.158732560602843</v>
      </c>
      <c r="E60" s="80">
        <v>0.2</v>
      </c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7">
        <v>1972</v>
      </c>
      <c r="BP60" s="64">
        <f t="shared" si="15"/>
        <v>46</v>
      </c>
      <c r="BQ60" s="70">
        <f t="shared" si="16"/>
        <v>4.9870912274073591</v>
      </c>
      <c r="BR60" s="69">
        <f t="shared" si="17"/>
        <v>2.5023657791240486E-3</v>
      </c>
      <c r="BS60" s="68">
        <f t="shared" si="18"/>
        <v>5.0444522510166265E-5</v>
      </c>
      <c r="BT60" s="67">
        <f t="shared" si="19"/>
        <v>0.73974002911089043</v>
      </c>
      <c r="BV60" s="66">
        <f t="shared" si="20"/>
        <v>2.9125607478073401</v>
      </c>
      <c r="BW60" s="66">
        <f t="shared" si="21"/>
        <v>0.3433404782210393</v>
      </c>
      <c r="BX60" s="65">
        <f t="shared" si="22"/>
        <v>1.4692273620499406E-4</v>
      </c>
      <c r="BZ60" s="61">
        <f t="shared" si="23"/>
        <v>1.4225759170832501E-4</v>
      </c>
      <c r="CA60" s="64">
        <f t="shared" si="24"/>
        <v>15.856650334268018</v>
      </c>
      <c r="CB60" s="63">
        <f t="shared" si="25"/>
        <v>-93.917491420945424</v>
      </c>
      <c r="CC60" s="62">
        <v>0</v>
      </c>
      <c r="CD60" s="60">
        <f t="shared" si="27"/>
        <v>0</v>
      </c>
      <c r="CE60" s="61">
        <f t="shared" si="28"/>
        <v>1</v>
      </c>
    </row>
    <row r="61" spans="1:83" ht="15" customHeight="1" thickBot="1">
      <c r="A61" s="72"/>
      <c r="B61" s="71"/>
      <c r="C61" s="72">
        <v>30.595133613775982</v>
      </c>
      <c r="D61" s="72">
        <v>30.595133613775982</v>
      </c>
      <c r="E61" s="80">
        <v>0.2</v>
      </c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7">
        <v>1972</v>
      </c>
      <c r="BP61" s="64">
        <f t="shared" si="15"/>
        <v>46</v>
      </c>
      <c r="BQ61" s="70">
        <f t="shared" si="16"/>
        <v>4.9870912274073591</v>
      </c>
      <c r="BR61" s="69">
        <f t="shared" si="17"/>
        <v>2.5023657791240486E-3</v>
      </c>
      <c r="BS61" s="68">
        <f t="shared" si="18"/>
        <v>7.6560215362840909E-5</v>
      </c>
      <c r="BT61" s="67">
        <f t="shared" si="19"/>
        <v>0.63284873729802116</v>
      </c>
      <c r="BV61" s="66">
        <f t="shared" si="20"/>
        <v>2.9125607478073401</v>
      </c>
      <c r="BW61" s="66">
        <f t="shared" si="21"/>
        <v>0.3433404782210393</v>
      </c>
      <c r="BX61" s="65">
        <f t="shared" si="22"/>
        <v>2.2298627810948693E-4</v>
      </c>
      <c r="BZ61" s="61">
        <f t="shared" si="23"/>
        <v>2.1590593618947424E-4</v>
      </c>
      <c r="CA61" s="64">
        <f t="shared" si="24"/>
        <v>15.856650334268018</v>
      </c>
      <c r="CB61" s="63">
        <f t="shared" si="25"/>
        <v>-93.917491420945424</v>
      </c>
      <c r="CC61" s="62">
        <v>0</v>
      </c>
      <c r="CD61" s="60">
        <f t="shared" si="27"/>
        <v>0</v>
      </c>
      <c r="CE61" s="61">
        <f t="shared" si="28"/>
        <v>1</v>
      </c>
    </row>
    <row r="62" spans="1:83" ht="15" customHeight="1" thickBot="1">
      <c r="A62" s="72"/>
      <c r="B62" s="71"/>
      <c r="C62" s="72">
        <v>6.7012680446690656</v>
      </c>
      <c r="D62" s="72">
        <v>6.7012680446690656</v>
      </c>
      <c r="E62" s="80">
        <v>0.2</v>
      </c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7">
        <v>1972</v>
      </c>
      <c r="BP62" s="64">
        <f t="shared" si="15"/>
        <v>46</v>
      </c>
      <c r="BQ62" s="70">
        <f t="shared" si="16"/>
        <v>4.9870912274073591</v>
      </c>
      <c r="BR62" s="69">
        <f t="shared" si="17"/>
        <v>2.5023657791240486E-3</v>
      </c>
      <c r="BS62" s="68">
        <f t="shared" si="18"/>
        <v>1.6769023831717393E-5</v>
      </c>
      <c r="BT62" s="67">
        <f t="shared" si="19"/>
        <v>0.90464589651572025</v>
      </c>
      <c r="BV62" s="66">
        <f t="shared" si="20"/>
        <v>2.9125607478073401</v>
      </c>
      <c r="BW62" s="66">
        <f t="shared" si="21"/>
        <v>0.3433404782210393</v>
      </c>
      <c r="BX62" s="65">
        <f t="shared" si="22"/>
        <v>4.8840800591305916E-5</v>
      </c>
      <c r="BZ62" s="61">
        <f t="shared" si="23"/>
        <v>4.7289989614211575E-5</v>
      </c>
      <c r="CA62" s="64">
        <f t="shared" si="24"/>
        <v>15.856650334268018</v>
      </c>
      <c r="CB62" s="63">
        <f t="shared" si="25"/>
        <v>-93.917491420945424</v>
      </c>
      <c r="CC62" s="62">
        <v>0</v>
      </c>
      <c r="CD62" s="60">
        <f t="shared" si="27"/>
        <v>0</v>
      </c>
      <c r="CE62" s="61">
        <f t="shared" si="28"/>
        <v>1</v>
      </c>
    </row>
    <row r="63" spans="1:83" ht="15" customHeight="1" thickBot="1">
      <c r="A63" s="72"/>
      <c r="B63" s="71"/>
      <c r="C63" s="72">
        <v>23.509366582937378</v>
      </c>
      <c r="D63" s="72">
        <v>23.509366582937378</v>
      </c>
      <c r="E63" s="80">
        <v>0.2</v>
      </c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7">
        <v>1972</v>
      </c>
      <c r="BP63" s="64">
        <f t="shared" si="15"/>
        <v>46</v>
      </c>
      <c r="BQ63" s="70">
        <f t="shared" si="16"/>
        <v>4.9870912274073591</v>
      </c>
      <c r="BR63" s="69">
        <f t="shared" si="17"/>
        <v>2.5023657791240486E-3</v>
      </c>
      <c r="BS63" s="68">
        <f t="shared" si="18"/>
        <v>5.8829034426024967E-5</v>
      </c>
      <c r="BT63" s="67">
        <f t="shared" si="19"/>
        <v>0.70358800821735779</v>
      </c>
      <c r="BV63" s="66">
        <f t="shared" si="20"/>
        <v>2.9125607478073401</v>
      </c>
      <c r="BW63" s="66">
        <f t="shared" si="21"/>
        <v>0.3433404782210393</v>
      </c>
      <c r="BX63" s="65">
        <f t="shared" si="22"/>
        <v>1.7134313650064704E-4</v>
      </c>
      <c r="BZ63" s="61">
        <f t="shared" si="23"/>
        <v>1.6590258651543081E-4</v>
      </c>
      <c r="CA63" s="64">
        <f t="shared" si="24"/>
        <v>15.856650334268018</v>
      </c>
      <c r="CB63" s="63">
        <f t="shared" si="25"/>
        <v>-93.917491420945424</v>
      </c>
      <c r="CC63" s="62">
        <v>0</v>
      </c>
      <c r="CD63" s="60">
        <f t="shared" si="27"/>
        <v>0</v>
      </c>
      <c r="CE63" s="61">
        <f t="shared" si="28"/>
        <v>1</v>
      </c>
    </row>
    <row r="64" spans="1:83" ht="15" customHeight="1" thickBot="1">
      <c r="A64" s="72"/>
      <c r="B64" s="71"/>
      <c r="C64" s="72">
        <v>12.249039130829521</v>
      </c>
      <c r="D64" s="72">
        <v>12.249039130829521</v>
      </c>
      <c r="E64" s="80">
        <v>0.2</v>
      </c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7">
        <v>1972</v>
      </c>
      <c r="BP64" s="64">
        <f t="shared" si="15"/>
        <v>46</v>
      </c>
      <c r="BQ64" s="70">
        <f t="shared" si="16"/>
        <v>4.9870912274073591</v>
      </c>
      <c r="BR64" s="69">
        <f t="shared" si="17"/>
        <v>2.5023657791240486E-3</v>
      </c>
      <c r="BS64" s="68">
        <f t="shared" si="18"/>
        <v>3.0651576348139172E-5</v>
      </c>
      <c r="BT64" s="67">
        <f t="shared" si="19"/>
        <v>0.83262341634235637</v>
      </c>
      <c r="BV64" s="66">
        <f t="shared" si="20"/>
        <v>2.9125607478073401</v>
      </c>
      <c r="BW64" s="66">
        <f t="shared" si="21"/>
        <v>0.3433404782210393</v>
      </c>
      <c r="BX64" s="65">
        <f t="shared" si="22"/>
        <v>8.927457813001001E-5</v>
      </c>
      <c r="BZ64" s="61">
        <f t="shared" si="23"/>
        <v>8.6439899048927729E-5</v>
      </c>
      <c r="CA64" s="64">
        <f t="shared" si="24"/>
        <v>15.856650334268018</v>
      </c>
      <c r="CB64" s="63">
        <f t="shared" si="25"/>
        <v>-93.917491420945424</v>
      </c>
      <c r="CC64" s="62">
        <v>0</v>
      </c>
      <c r="CD64" s="60">
        <f t="shared" si="27"/>
        <v>0</v>
      </c>
      <c r="CE64" s="61">
        <f t="shared" si="28"/>
        <v>1</v>
      </c>
    </row>
    <row r="65" spans="1:83" ht="15" customHeight="1" thickBot="1">
      <c r="A65" s="72"/>
      <c r="B65" s="71"/>
      <c r="C65" s="72">
        <v>17.659489150500857</v>
      </c>
      <c r="D65" s="72">
        <v>17.659489150500857</v>
      </c>
      <c r="E65" s="80">
        <v>0.2</v>
      </c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7">
        <v>1972</v>
      </c>
      <c r="BP65" s="64">
        <f t="shared" si="15"/>
        <v>46</v>
      </c>
      <c r="BQ65" s="70">
        <f t="shared" si="16"/>
        <v>4.9870912274073591</v>
      </c>
      <c r="BR65" s="69">
        <f t="shared" si="17"/>
        <v>2.5023657791240486E-3</v>
      </c>
      <c r="BS65" s="68">
        <f t="shared" si="18"/>
        <v>4.4190501327025752E-5</v>
      </c>
      <c r="BT65" s="67">
        <f t="shared" si="19"/>
        <v>0.76791023365289479</v>
      </c>
      <c r="BV65" s="66">
        <f t="shared" si="20"/>
        <v>2.9125607478073401</v>
      </c>
      <c r="BW65" s="66">
        <f t="shared" si="21"/>
        <v>0.3433404782210393</v>
      </c>
      <c r="BX65" s="65">
        <f t="shared" si="22"/>
        <v>1.2870751959102338E-4</v>
      </c>
      <c r="BZ65" s="61">
        <f t="shared" si="23"/>
        <v>1.246207513194182E-4</v>
      </c>
      <c r="CA65" s="64">
        <f t="shared" si="24"/>
        <v>15.856650334268018</v>
      </c>
      <c r="CB65" s="63">
        <f t="shared" si="25"/>
        <v>-93.917491420945424</v>
      </c>
      <c r="CC65" s="62">
        <v>0</v>
      </c>
      <c r="CD65" s="60">
        <f t="shared" si="27"/>
        <v>0</v>
      </c>
      <c r="CE65" s="61">
        <f t="shared" si="28"/>
        <v>1</v>
      </c>
    </row>
    <row r="66" spans="1:83" ht="15" customHeight="1" thickBot="1">
      <c r="A66" s="72"/>
      <c r="B66" s="71"/>
      <c r="C66" s="72">
        <v>29.79867142813908</v>
      </c>
      <c r="D66" s="72">
        <v>29.79867142813908</v>
      </c>
      <c r="E66" s="80">
        <v>0.2</v>
      </c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7">
        <v>1972</v>
      </c>
      <c r="BP66" s="64">
        <f t="shared" si="15"/>
        <v>46</v>
      </c>
      <c r="BQ66" s="70">
        <f t="shared" si="16"/>
        <v>4.9870912274073591</v>
      </c>
      <c r="BR66" s="69">
        <f t="shared" si="17"/>
        <v>2.5023657791240486E-3</v>
      </c>
      <c r="BS66" s="68">
        <f t="shared" si="18"/>
        <v>7.4567175645136774E-5</v>
      </c>
      <c r="BT66" s="67">
        <f t="shared" si="19"/>
        <v>0.6404312882775024</v>
      </c>
      <c r="BV66" s="66">
        <f t="shared" si="20"/>
        <v>2.9125607478073401</v>
      </c>
      <c r="BW66" s="66">
        <f t="shared" si="21"/>
        <v>0.3433404782210393</v>
      </c>
      <c r="BX66" s="65">
        <f t="shared" si="22"/>
        <v>2.1718142885888083E-4</v>
      </c>
      <c r="BZ66" s="61">
        <f t="shared" si="23"/>
        <v>2.1028540463696542E-4</v>
      </c>
      <c r="CA66" s="64">
        <f t="shared" si="24"/>
        <v>15.856650334268018</v>
      </c>
      <c r="CB66" s="63">
        <f t="shared" si="25"/>
        <v>-93.917491420945424</v>
      </c>
      <c r="CC66" s="62">
        <v>0</v>
      </c>
      <c r="CD66" s="60">
        <f t="shared" si="27"/>
        <v>0</v>
      </c>
      <c r="CE66" s="61">
        <f t="shared" si="28"/>
        <v>1</v>
      </c>
    </row>
    <row r="67" spans="1:83" ht="15" customHeight="1" thickBot="1">
      <c r="A67" s="72"/>
      <c r="B67" s="71"/>
      <c r="C67" s="72">
        <v>25.981145779741542</v>
      </c>
      <c r="D67" s="72">
        <v>25.981145779741542</v>
      </c>
      <c r="E67" s="80">
        <v>0.2</v>
      </c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7">
        <v>1972</v>
      </c>
      <c r="BP67" s="64">
        <f t="shared" si="15"/>
        <v>46</v>
      </c>
      <c r="BQ67" s="70">
        <f t="shared" si="16"/>
        <v>4.9870912274073591</v>
      </c>
      <c r="BR67" s="69">
        <f t="shared" si="17"/>
        <v>2.5023657791240486E-3</v>
      </c>
      <c r="BS67" s="68">
        <f t="shared" si="18"/>
        <v>6.5014330101658435E-5</v>
      </c>
      <c r="BT67" s="67">
        <f t="shared" si="19"/>
        <v>0.67805583855141072</v>
      </c>
      <c r="BV67" s="66">
        <f t="shared" si="20"/>
        <v>2.9125607478073401</v>
      </c>
      <c r="BW67" s="66">
        <f t="shared" si="21"/>
        <v>0.3433404782210393</v>
      </c>
      <c r="BX67" s="65">
        <f t="shared" si="22"/>
        <v>1.8935818589907956E-4</v>
      </c>
      <c r="BZ67" s="61">
        <f t="shared" si="23"/>
        <v>1.8334561547149247E-4</v>
      </c>
      <c r="CA67" s="64">
        <f t="shared" si="24"/>
        <v>15.856650334268018</v>
      </c>
      <c r="CB67" s="63">
        <f t="shared" si="25"/>
        <v>-93.917491420945424</v>
      </c>
      <c r="CC67" s="62">
        <v>0</v>
      </c>
      <c r="CD67" s="60">
        <f t="shared" si="27"/>
        <v>0</v>
      </c>
      <c r="CE67" s="61">
        <f t="shared" si="28"/>
        <v>1</v>
      </c>
    </row>
    <row r="68" spans="1:83" ht="15" customHeight="1" thickBot="1">
      <c r="A68" s="72"/>
      <c r="B68" s="71"/>
      <c r="C68" s="72">
        <v>22.43826226432224</v>
      </c>
      <c r="D68" s="72">
        <v>22.43826226432224</v>
      </c>
      <c r="E68" s="80">
        <v>0.2</v>
      </c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7">
        <v>1972</v>
      </c>
      <c r="BP68" s="64">
        <f t="shared" si="15"/>
        <v>46</v>
      </c>
      <c r="BQ68" s="70">
        <f t="shared" si="16"/>
        <v>4.9870912274073591</v>
      </c>
      <c r="BR68" s="69">
        <f t="shared" si="17"/>
        <v>2.5023657791240486E-3</v>
      </c>
      <c r="BS68" s="68">
        <f t="shared" si="18"/>
        <v>5.6148739633250464E-5</v>
      </c>
      <c r="BT68" s="67">
        <f t="shared" si="19"/>
        <v>0.71494842765149913</v>
      </c>
      <c r="BV68" s="66">
        <f t="shared" si="20"/>
        <v>2.9125607478073401</v>
      </c>
      <c r="BW68" s="66">
        <f t="shared" si="21"/>
        <v>0.3433404782210393</v>
      </c>
      <c r="BX68" s="65">
        <f t="shared" si="22"/>
        <v>1.635366150946596E-4</v>
      </c>
      <c r="BZ68" s="61">
        <f t="shared" si="23"/>
        <v>1.5834394063447076E-4</v>
      </c>
      <c r="CA68" s="64">
        <f t="shared" si="24"/>
        <v>15.856650334268018</v>
      </c>
      <c r="CB68" s="63">
        <f t="shared" si="25"/>
        <v>-93.917491420945424</v>
      </c>
      <c r="CC68" s="62">
        <v>0</v>
      </c>
      <c r="CD68" s="60">
        <f t="shared" si="27"/>
        <v>0</v>
      </c>
      <c r="CE68" s="61">
        <f t="shared" si="28"/>
        <v>1</v>
      </c>
    </row>
    <row r="69" spans="1:83" ht="15" customHeight="1" thickBot="1">
      <c r="A69" s="72"/>
      <c r="B69" s="71"/>
      <c r="C69" s="72">
        <v>61.904336773295377</v>
      </c>
      <c r="D69" s="72">
        <v>61.904336773295377</v>
      </c>
      <c r="E69" s="80">
        <v>0.2</v>
      </c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7">
        <v>1972</v>
      </c>
      <c r="BP69" s="64">
        <f t="shared" si="15"/>
        <v>46</v>
      </c>
      <c r="BQ69" s="70">
        <f t="shared" si="16"/>
        <v>4.9870912274073591</v>
      </c>
      <c r="BR69" s="69">
        <f t="shared" si="17"/>
        <v>2.5023657791240486E-3</v>
      </c>
      <c r="BS69" s="68">
        <f t="shared" si="18"/>
        <v>1.5490729392086478E-4</v>
      </c>
      <c r="BT69" s="67">
        <f t="shared" si="19"/>
        <v>0.39624364630881503</v>
      </c>
      <c r="BV69" s="66">
        <f t="shared" si="20"/>
        <v>2.9125607478073401</v>
      </c>
      <c r="BW69" s="66">
        <f t="shared" si="21"/>
        <v>0.3433404782210393</v>
      </c>
      <c r="BX69" s="65">
        <f t="shared" si="22"/>
        <v>4.5117690382296533E-4</v>
      </c>
      <c r="BZ69" s="61">
        <f t="shared" si="23"/>
        <v>4.3685096963292172E-4</v>
      </c>
      <c r="CA69" s="64">
        <f t="shared" si="24"/>
        <v>15.856650334268018</v>
      </c>
      <c r="CB69" s="63">
        <f t="shared" si="25"/>
        <v>-93.917491420945424</v>
      </c>
      <c r="CC69" s="62">
        <v>0</v>
      </c>
      <c r="CD69" s="60">
        <f t="shared" si="27"/>
        <v>0</v>
      </c>
      <c r="CE69" s="61">
        <f t="shared" si="28"/>
        <v>1</v>
      </c>
    </row>
    <row r="70" spans="1:83" ht="15" customHeight="1" thickBot="1">
      <c r="A70" s="72"/>
      <c r="B70" s="71"/>
      <c r="C70" s="72">
        <v>65.502148715310341</v>
      </c>
      <c r="D70" s="72">
        <v>65.502148715310341</v>
      </c>
      <c r="E70" s="80">
        <v>0.2</v>
      </c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7">
        <v>1972</v>
      </c>
      <c r="BP70" s="64">
        <f t="shared" si="15"/>
        <v>46</v>
      </c>
      <c r="BQ70" s="70">
        <f t="shared" si="16"/>
        <v>4.9870912274073591</v>
      </c>
      <c r="BR70" s="69">
        <f t="shared" si="17"/>
        <v>2.5023657791240486E-3</v>
      </c>
      <c r="BS70" s="68">
        <f t="shared" si="18"/>
        <v>1.6391033540428683E-4</v>
      </c>
      <c r="BT70" s="67">
        <f t="shared" si="19"/>
        <v>0.37548822578202518</v>
      </c>
      <c r="BV70" s="66">
        <f t="shared" si="20"/>
        <v>2.9125607478073401</v>
      </c>
      <c r="BW70" s="66">
        <f t="shared" si="21"/>
        <v>0.3433404782210393</v>
      </c>
      <c r="BX70" s="65">
        <f t="shared" si="22"/>
        <v>4.7739880905846158E-4</v>
      </c>
      <c r="BZ70" s="61">
        <f t="shared" si="23"/>
        <v>4.6224026733563371E-4</v>
      </c>
      <c r="CA70" s="64">
        <f t="shared" si="24"/>
        <v>15.856650334268018</v>
      </c>
      <c r="CB70" s="63">
        <f t="shared" si="25"/>
        <v>-93.917491420945424</v>
      </c>
      <c r="CC70" s="62">
        <v>0</v>
      </c>
      <c r="CD70" s="60">
        <f t="shared" si="27"/>
        <v>0</v>
      </c>
      <c r="CE70" s="61">
        <f t="shared" si="28"/>
        <v>1</v>
      </c>
    </row>
    <row r="71" spans="1:83" ht="15" customHeight="1" thickBot="1">
      <c r="A71" s="72"/>
      <c r="B71" s="71"/>
      <c r="C71" s="72">
        <v>14.363783554761973</v>
      </c>
      <c r="D71" s="72">
        <v>14.363783554761973</v>
      </c>
      <c r="E71" s="80">
        <v>0.2</v>
      </c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7">
        <v>1972</v>
      </c>
      <c r="BP71" s="64">
        <f t="shared" si="15"/>
        <v>46</v>
      </c>
      <c r="BQ71" s="70">
        <f t="shared" si="16"/>
        <v>4.9870912274073591</v>
      </c>
      <c r="BR71" s="69">
        <f t="shared" si="17"/>
        <v>2.5023657791240486E-3</v>
      </c>
      <c r="BS71" s="68">
        <f t="shared" si="18"/>
        <v>3.5943440426181139E-5</v>
      </c>
      <c r="BT71" s="67">
        <f t="shared" si="19"/>
        <v>0.80670437801501049</v>
      </c>
      <c r="BV71" s="66">
        <f t="shared" si="20"/>
        <v>2.9125607478073401</v>
      </c>
      <c r="BW71" s="66">
        <f t="shared" si="21"/>
        <v>0.3433404782210393</v>
      </c>
      <c r="BX71" s="65">
        <f t="shared" si="22"/>
        <v>1.0468745372644672E-4</v>
      </c>
      <c r="BZ71" s="61">
        <f t="shared" si="23"/>
        <v>1.013633793780027E-4</v>
      </c>
      <c r="CA71" s="64">
        <f t="shared" si="24"/>
        <v>15.856650334268018</v>
      </c>
      <c r="CB71" s="63">
        <f t="shared" si="25"/>
        <v>-93.917491420945424</v>
      </c>
      <c r="CC71" s="62">
        <v>0</v>
      </c>
      <c r="CD71" s="60">
        <f t="shared" si="27"/>
        <v>0</v>
      </c>
      <c r="CE71" s="61">
        <f t="shared" si="28"/>
        <v>1</v>
      </c>
    </row>
    <row r="72" spans="1:83" ht="15" customHeight="1" thickBot="1">
      <c r="A72" s="72"/>
      <c r="B72" s="71"/>
      <c r="C72" s="72">
        <v>7.3054807372211945</v>
      </c>
      <c r="D72" s="72">
        <v>7.3054807372211945</v>
      </c>
      <c r="E72" s="80">
        <v>0.2</v>
      </c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7">
        <v>1972</v>
      </c>
      <c r="BP72" s="64">
        <f t="shared" si="15"/>
        <v>46</v>
      </c>
      <c r="BQ72" s="70">
        <f t="shared" si="16"/>
        <v>4.9870912274073591</v>
      </c>
      <c r="BR72" s="69">
        <f t="shared" si="17"/>
        <v>2.5023657791240486E-3</v>
      </c>
      <c r="BS72" s="68">
        <f t="shared" si="18"/>
        <v>1.8280984996872242E-5</v>
      </c>
      <c r="BT72" s="67">
        <f t="shared" si="19"/>
        <v>0.89650880331071459</v>
      </c>
      <c r="BV72" s="66">
        <f t="shared" si="20"/>
        <v>2.9125607478073401</v>
      </c>
      <c r="BW72" s="66">
        <f t="shared" si="21"/>
        <v>0.3433404782210393</v>
      </c>
      <c r="BX72" s="65">
        <f t="shared" si="22"/>
        <v>5.3244479333144981E-5</v>
      </c>
      <c r="BZ72" s="61">
        <f t="shared" si="23"/>
        <v>5.1553841136804427E-5</v>
      </c>
      <c r="CA72" s="64">
        <f t="shared" si="24"/>
        <v>15.856650334268018</v>
      </c>
      <c r="CB72" s="63">
        <f t="shared" si="25"/>
        <v>-93.917491420945424</v>
      </c>
      <c r="CC72" s="62">
        <v>0</v>
      </c>
      <c r="CD72" s="60">
        <f t="shared" si="27"/>
        <v>0</v>
      </c>
      <c r="CE72" s="61">
        <f t="shared" si="28"/>
        <v>1</v>
      </c>
    </row>
    <row r="73" spans="1:83" ht="15" customHeight="1" thickBot="1">
      <c r="A73" s="72"/>
      <c r="B73" s="71"/>
      <c r="C73" s="72">
        <v>8.3491208425385075</v>
      </c>
      <c r="D73" s="72">
        <v>8.3491208425385075</v>
      </c>
      <c r="E73" s="80">
        <v>0.2</v>
      </c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7">
        <v>1972</v>
      </c>
      <c r="BP73" s="64">
        <f t="shared" si="15"/>
        <v>46</v>
      </c>
      <c r="BQ73" s="70">
        <f t="shared" si="16"/>
        <v>4.9870912274073591</v>
      </c>
      <c r="BR73" s="69">
        <f t="shared" si="17"/>
        <v>2.5023657791240486E-3</v>
      </c>
      <c r="BS73" s="68">
        <f t="shared" si="18"/>
        <v>2.0892554282139707E-5</v>
      </c>
      <c r="BT73" s="67">
        <f t="shared" si="19"/>
        <v>0.88262584092627605</v>
      </c>
      <c r="BV73" s="66">
        <f t="shared" si="20"/>
        <v>2.9125607478073401</v>
      </c>
      <c r="BW73" s="66">
        <f t="shared" si="21"/>
        <v>0.3433404782210393</v>
      </c>
      <c r="BX73" s="65">
        <f t="shared" si="22"/>
        <v>6.0850833523594271E-5</v>
      </c>
      <c r="BZ73" s="61">
        <f t="shared" si="23"/>
        <v>5.8918675584919354E-5</v>
      </c>
      <c r="CA73" s="64">
        <f t="shared" si="24"/>
        <v>15.856650334268018</v>
      </c>
      <c r="CB73" s="63">
        <f t="shared" si="25"/>
        <v>-93.917491420945424</v>
      </c>
      <c r="CC73" s="62">
        <v>0</v>
      </c>
      <c r="CD73" s="60">
        <f t="shared" si="27"/>
        <v>0</v>
      </c>
      <c r="CE73" s="61">
        <f t="shared" si="28"/>
        <v>1</v>
      </c>
    </row>
    <row r="74" spans="1:83" ht="15" customHeight="1" thickBot="1">
      <c r="A74" s="72"/>
      <c r="B74" s="71"/>
      <c r="C74" s="72">
        <v>61.629694640317148</v>
      </c>
      <c r="D74" s="72">
        <v>61.629694640317148</v>
      </c>
      <c r="E74" s="80">
        <v>0.2</v>
      </c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7">
        <v>1972</v>
      </c>
      <c r="BP74" s="64">
        <f t="shared" si="15"/>
        <v>46</v>
      </c>
      <c r="BQ74" s="70">
        <f t="shared" si="16"/>
        <v>4.9870912274073591</v>
      </c>
      <c r="BR74" s="69">
        <f t="shared" si="17"/>
        <v>2.5023657791240486E-3</v>
      </c>
      <c r="BS74" s="68">
        <f t="shared" si="18"/>
        <v>1.5422003884579442E-4</v>
      </c>
      <c r="BT74" s="67">
        <f t="shared" si="19"/>
        <v>0.39787437980781892</v>
      </c>
      <c r="BV74" s="66">
        <f t="shared" si="20"/>
        <v>2.9125607478073401</v>
      </c>
      <c r="BW74" s="66">
        <f t="shared" si="21"/>
        <v>0.3433404782210393</v>
      </c>
      <c r="BX74" s="65">
        <f t="shared" si="22"/>
        <v>4.4917523166758405E-4</v>
      </c>
      <c r="BZ74" s="61">
        <f t="shared" si="23"/>
        <v>4.349128553044705E-4</v>
      </c>
      <c r="CA74" s="64">
        <f t="shared" si="24"/>
        <v>15.856650334268018</v>
      </c>
      <c r="CB74" s="63">
        <f t="shared" si="25"/>
        <v>-93.917491420945424</v>
      </c>
      <c r="CC74" s="62">
        <v>0</v>
      </c>
      <c r="CD74" s="60">
        <f t="shared" si="27"/>
        <v>0</v>
      </c>
      <c r="CE74" s="61">
        <f t="shared" si="28"/>
        <v>1</v>
      </c>
    </row>
    <row r="75" spans="1:83" ht="15" customHeight="1" thickBot="1">
      <c r="A75" s="72"/>
      <c r="B75" s="71"/>
      <c r="C75" s="72">
        <v>18.098916563266041</v>
      </c>
      <c r="D75" s="72">
        <v>18.098916563266041</v>
      </c>
      <c r="E75" s="80">
        <v>0.2</v>
      </c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7">
        <v>1972</v>
      </c>
      <c r="BP75" s="64">
        <f t="shared" ref="BP75:BP138" si="29">$BU$3-BO75</f>
        <v>46</v>
      </c>
      <c r="BQ75" s="70">
        <f t="shared" ref="BQ75:BQ138" si="30">IF((BP75&lt;=3),0.8,(IF(((BP75&gt;3)*AND(BP75&lt;=17)),1,(0.5*EXP(BP75/20)))))</f>
        <v>4.9870912274073591</v>
      </c>
      <c r="BR75" s="69">
        <f t="shared" ref="BR75:BR138" si="31">$C$1*(0.1*BP75)^(BQ75-1)</f>
        <v>2.5023657791240486E-3</v>
      </c>
      <c r="BS75" s="68">
        <f t="shared" ref="BS75:BS138" si="32">BR75*(D75/1000)</f>
        <v>4.5290109447138372E-5</v>
      </c>
      <c r="BT75" s="67">
        <f t="shared" ref="BT75:BT138" si="33">EXP((-1)*BS75*24*249)</f>
        <v>0.76288064076542861</v>
      </c>
      <c r="BV75" s="66">
        <f t="shared" ref="BV75:BV138" si="34">$BT$2*(1+($BU$2+$BV$2*D75/1000)*F75^1.2)</f>
        <v>2.9125607478073401</v>
      </c>
      <c r="BW75" s="66">
        <f t="shared" ref="BW75:BW138" si="35">1/BV75</f>
        <v>0.3433404782210393</v>
      </c>
      <c r="BX75" s="65">
        <f t="shared" ref="BX75:BX138" si="36">BS75/BW75</f>
        <v>1.3191019503963362E-4</v>
      </c>
      <c r="BZ75" s="61">
        <f t="shared" ref="BZ75:BZ138" si="37">BY$9*BX75</f>
        <v>1.2772173424494029E-4</v>
      </c>
      <c r="CA75" s="64">
        <f t="shared" ref="CA75:CA138" si="38">$CF$1+(20-$CF$1)/EXP(BV75/$CF$3)</f>
        <v>15.856650334268018</v>
      </c>
      <c r="CB75" s="63">
        <f t="shared" ref="CB75:CB138" si="39">(20-12*EXP(BV75/$CF$3))/(1-EXP(BV75/$CF$3))</f>
        <v>-93.917491420945424</v>
      </c>
      <c r="CC75" s="62">
        <v>0</v>
      </c>
      <c r="CD75" s="60">
        <f t="shared" ref="CD75:CD138" si="40">BS75*CC75</f>
        <v>0</v>
      </c>
      <c r="CE75" s="61">
        <f t="shared" ref="CE75:CE138" si="41">EXP((-1)*$BY$9*(SUM(CD75:CD974)-CD75))</f>
        <v>1</v>
      </c>
    </row>
    <row r="76" spans="1:83" ht="15" customHeight="1" thickBot="1">
      <c r="A76" s="72"/>
      <c r="B76" s="71"/>
      <c r="C76" s="72">
        <v>21.504479012196221</v>
      </c>
      <c r="D76" s="72">
        <v>21.504479012196221</v>
      </c>
      <c r="E76" s="80">
        <v>0.2</v>
      </c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7">
        <v>1972</v>
      </c>
      <c r="BP76" s="64">
        <f t="shared" si="29"/>
        <v>46</v>
      </c>
      <c r="BQ76" s="70">
        <f t="shared" si="30"/>
        <v>4.9870912274073591</v>
      </c>
      <c r="BR76" s="69">
        <f t="shared" si="31"/>
        <v>2.5023657791240486E-3</v>
      </c>
      <c r="BS76" s="68">
        <f t="shared" si="32"/>
        <v>5.3812072378011142E-5</v>
      </c>
      <c r="BT76" s="67">
        <f t="shared" si="33"/>
        <v>0.72500194271004192</v>
      </c>
      <c r="BV76" s="66">
        <f t="shared" si="34"/>
        <v>2.9125607478073401</v>
      </c>
      <c r="BW76" s="66">
        <f t="shared" si="35"/>
        <v>0.3433404782210393</v>
      </c>
      <c r="BX76" s="65">
        <f t="shared" si="36"/>
        <v>1.5673092976636283E-4</v>
      </c>
      <c r="BZ76" s="61">
        <f t="shared" si="37"/>
        <v>1.5175435191773631E-4</v>
      </c>
      <c r="CA76" s="64">
        <f t="shared" si="38"/>
        <v>15.856650334268018</v>
      </c>
      <c r="CB76" s="63">
        <f t="shared" si="39"/>
        <v>-93.917491420945424</v>
      </c>
      <c r="CC76" s="62">
        <v>0</v>
      </c>
      <c r="CD76" s="60">
        <f t="shared" si="40"/>
        <v>0</v>
      </c>
      <c r="CE76" s="61">
        <f t="shared" si="41"/>
        <v>1</v>
      </c>
    </row>
    <row r="77" spans="1:83" ht="15" customHeight="1" thickBot="1">
      <c r="A77" s="72"/>
      <c r="B77" s="71"/>
      <c r="C77" s="72">
        <v>17.851738643585627</v>
      </c>
      <c r="D77" s="72">
        <v>17.851738643585627</v>
      </c>
      <c r="E77" s="80">
        <v>0.2</v>
      </c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7">
        <v>1972</v>
      </c>
      <c r="BP77" s="64">
        <f t="shared" si="29"/>
        <v>46</v>
      </c>
      <c r="BQ77" s="70">
        <f t="shared" si="30"/>
        <v>4.9870912274073591</v>
      </c>
      <c r="BR77" s="69">
        <f t="shared" si="31"/>
        <v>2.5023657791240486E-3</v>
      </c>
      <c r="BS77" s="68">
        <f t="shared" si="32"/>
        <v>4.4671579879575035E-5</v>
      </c>
      <c r="BT77" s="67">
        <f t="shared" si="33"/>
        <v>0.76570571941959242</v>
      </c>
      <c r="BV77" s="66">
        <f t="shared" si="34"/>
        <v>2.9125607478073401</v>
      </c>
      <c r="BW77" s="66">
        <f t="shared" si="35"/>
        <v>0.3433404782210393</v>
      </c>
      <c r="BX77" s="65">
        <f t="shared" si="36"/>
        <v>1.3010869009979039E-4</v>
      </c>
      <c r="BZ77" s="61">
        <f t="shared" si="37"/>
        <v>1.2597743134933414E-4</v>
      </c>
      <c r="CA77" s="64">
        <f t="shared" si="38"/>
        <v>15.856650334268018</v>
      </c>
      <c r="CB77" s="63">
        <f t="shared" si="39"/>
        <v>-93.917491420945424</v>
      </c>
      <c r="CC77" s="62">
        <v>0</v>
      </c>
      <c r="CD77" s="60">
        <f t="shared" si="40"/>
        <v>0</v>
      </c>
      <c r="CE77" s="61">
        <f t="shared" si="41"/>
        <v>1</v>
      </c>
    </row>
    <row r="78" spans="1:83" ht="15" customHeight="1" thickBot="1">
      <c r="A78" s="72"/>
      <c r="B78" s="71"/>
      <c r="C78" s="72">
        <v>29.71627878824561</v>
      </c>
      <c r="D78" s="72">
        <v>29.71627878824561</v>
      </c>
      <c r="E78" s="80">
        <v>0.2</v>
      </c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7">
        <v>1972</v>
      </c>
      <c r="BP78" s="64">
        <f t="shared" si="29"/>
        <v>46</v>
      </c>
      <c r="BQ78" s="70">
        <f t="shared" si="30"/>
        <v>4.9870912274073591</v>
      </c>
      <c r="BR78" s="69">
        <f t="shared" si="31"/>
        <v>2.5023657791240486E-3</v>
      </c>
      <c r="BS78" s="68">
        <f t="shared" si="32"/>
        <v>7.4360999122615668E-5</v>
      </c>
      <c r="BT78" s="67">
        <f t="shared" si="33"/>
        <v>0.64122085696579079</v>
      </c>
      <c r="BV78" s="66">
        <f t="shared" si="34"/>
        <v>2.9125607478073401</v>
      </c>
      <c r="BW78" s="66">
        <f t="shared" si="35"/>
        <v>0.3433404782210393</v>
      </c>
      <c r="BX78" s="65">
        <f t="shared" si="36"/>
        <v>2.1658092721226646E-4</v>
      </c>
      <c r="BZ78" s="61">
        <f t="shared" si="37"/>
        <v>2.0970397033843007E-4</v>
      </c>
      <c r="CA78" s="64">
        <f t="shared" si="38"/>
        <v>15.856650334268018</v>
      </c>
      <c r="CB78" s="63">
        <f t="shared" si="39"/>
        <v>-93.917491420945424</v>
      </c>
      <c r="CC78" s="62">
        <v>0</v>
      </c>
      <c r="CD78" s="60">
        <f t="shared" si="40"/>
        <v>0</v>
      </c>
      <c r="CE78" s="61">
        <f t="shared" si="41"/>
        <v>1</v>
      </c>
    </row>
    <row r="79" spans="1:83" ht="15" customHeight="1" thickBot="1">
      <c r="A79" s="72"/>
      <c r="B79" s="71"/>
      <c r="C79" s="72">
        <v>8.5413703356232755</v>
      </c>
      <c r="D79" s="72">
        <v>8.5413703356232755</v>
      </c>
      <c r="E79" s="80">
        <v>0.2</v>
      </c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7">
        <v>1972</v>
      </c>
      <c r="BP79" s="64">
        <f t="shared" si="29"/>
        <v>46</v>
      </c>
      <c r="BQ79" s="70">
        <f t="shared" si="30"/>
        <v>4.9870912274073591</v>
      </c>
      <c r="BR79" s="69">
        <f t="shared" si="31"/>
        <v>2.5023657791240486E-3</v>
      </c>
      <c r="BS79" s="68">
        <f t="shared" si="32"/>
        <v>2.1373632834688972E-5</v>
      </c>
      <c r="BT79" s="67">
        <f t="shared" si="33"/>
        <v>0.88009200149592171</v>
      </c>
      <c r="BV79" s="66">
        <f t="shared" si="34"/>
        <v>2.9125607478073401</v>
      </c>
      <c r="BW79" s="66">
        <f t="shared" si="35"/>
        <v>0.3433404782210393</v>
      </c>
      <c r="BX79" s="65">
        <f t="shared" si="36"/>
        <v>6.2252004032361237E-5</v>
      </c>
      <c r="BZ79" s="61">
        <f t="shared" si="37"/>
        <v>6.0275355614835249E-5</v>
      </c>
      <c r="CA79" s="64">
        <f t="shared" si="38"/>
        <v>15.856650334268018</v>
      </c>
      <c r="CB79" s="63">
        <f t="shared" si="39"/>
        <v>-93.917491420945424</v>
      </c>
      <c r="CC79" s="62">
        <v>0</v>
      </c>
      <c r="CD79" s="60">
        <f t="shared" si="40"/>
        <v>0</v>
      </c>
      <c r="CE79" s="61">
        <f t="shared" si="41"/>
        <v>1</v>
      </c>
    </row>
    <row r="80" spans="1:83" ht="15" customHeight="1" thickBot="1">
      <c r="A80" s="72"/>
      <c r="B80" s="71"/>
      <c r="C80" s="72">
        <v>28.727567109523946</v>
      </c>
      <c r="D80" s="72">
        <v>28.727567109523946</v>
      </c>
      <c r="E80" s="80">
        <v>0.2</v>
      </c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7">
        <v>1972</v>
      </c>
      <c r="BP80" s="64">
        <f t="shared" si="29"/>
        <v>46</v>
      </c>
      <c r="BQ80" s="70">
        <f t="shared" si="30"/>
        <v>4.9870912274073591</v>
      </c>
      <c r="BR80" s="69">
        <f t="shared" si="31"/>
        <v>2.5023657791240486E-3</v>
      </c>
      <c r="BS80" s="68">
        <f t="shared" si="32"/>
        <v>7.1886880852362278E-5</v>
      </c>
      <c r="BT80" s="67">
        <f t="shared" si="33"/>
        <v>0.65077195350858497</v>
      </c>
      <c r="BV80" s="66">
        <f t="shared" si="34"/>
        <v>2.9125607478073401</v>
      </c>
      <c r="BW80" s="66">
        <f t="shared" si="35"/>
        <v>0.3433404782210393</v>
      </c>
      <c r="BX80" s="65">
        <f t="shared" si="36"/>
        <v>2.0937490745289345E-4</v>
      </c>
      <c r="BZ80" s="61">
        <f t="shared" si="37"/>
        <v>2.027267587560054E-4</v>
      </c>
      <c r="CA80" s="64">
        <f t="shared" si="38"/>
        <v>15.856650334268018</v>
      </c>
      <c r="CB80" s="63">
        <f t="shared" si="39"/>
        <v>-93.917491420945424</v>
      </c>
      <c r="CC80" s="62">
        <v>0</v>
      </c>
      <c r="CD80" s="60">
        <f t="shared" si="40"/>
        <v>0</v>
      </c>
      <c r="CE80" s="61">
        <f t="shared" si="41"/>
        <v>1</v>
      </c>
    </row>
    <row r="81" spans="1:96" ht="15" customHeight="1" thickBot="1">
      <c r="A81" s="72"/>
      <c r="B81" s="71"/>
      <c r="C81" s="72">
        <v>11.397648518596977</v>
      </c>
      <c r="D81" s="72">
        <v>11.397648518596977</v>
      </c>
      <c r="E81" s="80">
        <v>0.2</v>
      </c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7">
        <v>1972</v>
      </c>
      <c r="BP81" s="64">
        <f t="shared" si="29"/>
        <v>46</v>
      </c>
      <c r="BQ81" s="70">
        <f t="shared" si="30"/>
        <v>4.9870912274073591</v>
      </c>
      <c r="BR81" s="69">
        <f t="shared" si="31"/>
        <v>2.5023657791240486E-3</v>
      </c>
      <c r="BS81" s="68">
        <f t="shared" si="32"/>
        <v>2.8521085615420983E-5</v>
      </c>
      <c r="BT81" s="67">
        <f t="shared" si="33"/>
        <v>0.84329199270531585</v>
      </c>
      <c r="BV81" s="66">
        <f t="shared" si="34"/>
        <v>2.9125607478073401</v>
      </c>
      <c r="BW81" s="66">
        <f t="shared" si="35"/>
        <v>0.3433404782210393</v>
      </c>
      <c r="BX81" s="65">
        <f t="shared" si="36"/>
        <v>8.3069394448327707E-5</v>
      </c>
      <c r="BZ81" s="61">
        <f t="shared" si="37"/>
        <v>8.043174463072873E-5</v>
      </c>
      <c r="CA81" s="64">
        <f t="shared" si="38"/>
        <v>15.856650334268018</v>
      </c>
      <c r="CB81" s="63">
        <f t="shared" si="39"/>
        <v>-93.917491420945424</v>
      </c>
      <c r="CC81" s="62">
        <v>0</v>
      </c>
      <c r="CD81" s="60">
        <f t="shared" si="40"/>
        <v>0</v>
      </c>
      <c r="CE81" s="61">
        <f t="shared" si="41"/>
        <v>1</v>
      </c>
    </row>
    <row r="82" spans="1:96" ht="15" customHeight="1" thickBot="1">
      <c r="A82" s="72"/>
      <c r="B82" s="71"/>
      <c r="C82" s="72">
        <v>20.900266319644093</v>
      </c>
      <c r="D82" s="72">
        <v>20.900266319644093</v>
      </c>
      <c r="E82" s="80">
        <v>0.2</v>
      </c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7">
        <v>1972</v>
      </c>
      <c r="BP82" s="64">
        <f t="shared" si="29"/>
        <v>46</v>
      </c>
      <c r="BQ82" s="70">
        <f t="shared" si="30"/>
        <v>4.9870912274073591</v>
      </c>
      <c r="BR82" s="69">
        <f t="shared" si="31"/>
        <v>2.5023657791240486E-3</v>
      </c>
      <c r="BS82" s="68">
        <f t="shared" si="32"/>
        <v>5.2300111212856304E-5</v>
      </c>
      <c r="BT82" s="67">
        <f t="shared" si="33"/>
        <v>0.73158236708496815</v>
      </c>
      <c r="BV82" s="66">
        <f t="shared" si="34"/>
        <v>2.9125607478073401</v>
      </c>
      <c r="BW82" s="66">
        <f t="shared" si="35"/>
        <v>0.3433404782210393</v>
      </c>
      <c r="BX82" s="65">
        <f t="shared" si="36"/>
        <v>1.5232725102452382E-4</v>
      </c>
      <c r="BZ82" s="61">
        <f t="shared" si="37"/>
        <v>1.4749050039514352E-4</v>
      </c>
      <c r="CA82" s="64">
        <f t="shared" si="38"/>
        <v>15.856650334268018</v>
      </c>
      <c r="CB82" s="63">
        <f t="shared" si="39"/>
        <v>-93.917491420945424</v>
      </c>
      <c r="CC82" s="62">
        <v>0</v>
      </c>
      <c r="CD82" s="60">
        <f t="shared" si="40"/>
        <v>0</v>
      </c>
      <c r="CE82" s="61">
        <f t="shared" si="41"/>
        <v>1</v>
      </c>
    </row>
    <row r="83" spans="1:96" ht="15" customHeight="1" thickBot="1">
      <c r="A83" s="72"/>
      <c r="B83" s="71"/>
      <c r="C83" s="72">
        <v>19.389734588263771</v>
      </c>
      <c r="D83" s="72">
        <v>19.389734588263771</v>
      </c>
      <c r="E83" s="80">
        <v>0.2</v>
      </c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7">
        <v>1972</v>
      </c>
      <c r="BP83" s="64">
        <f t="shared" si="29"/>
        <v>46</v>
      </c>
      <c r="BQ83" s="70">
        <f t="shared" si="30"/>
        <v>4.9870912274073591</v>
      </c>
      <c r="BR83" s="69">
        <f t="shared" si="31"/>
        <v>2.5023657791240486E-3</v>
      </c>
      <c r="BS83" s="68">
        <f t="shared" si="32"/>
        <v>4.8520208299969182E-5</v>
      </c>
      <c r="BT83" s="67">
        <f t="shared" si="33"/>
        <v>0.74829591960246944</v>
      </c>
      <c r="BV83" s="66">
        <f t="shared" si="34"/>
        <v>2.9125607478073401</v>
      </c>
      <c r="BW83" s="66">
        <f t="shared" si="35"/>
        <v>0.3433404782210393</v>
      </c>
      <c r="BX83" s="65">
        <f t="shared" si="36"/>
        <v>1.4131805416992614E-4</v>
      </c>
      <c r="BZ83" s="61">
        <f t="shared" si="37"/>
        <v>1.3683087158866138E-4</v>
      </c>
      <c r="CA83" s="64">
        <f t="shared" si="38"/>
        <v>15.856650334268018</v>
      </c>
      <c r="CB83" s="63">
        <f t="shared" si="39"/>
        <v>-93.917491420945424</v>
      </c>
      <c r="CC83" s="62">
        <v>0</v>
      </c>
      <c r="CD83" s="60">
        <f t="shared" si="40"/>
        <v>0</v>
      </c>
      <c r="CE83" s="61">
        <f t="shared" si="41"/>
        <v>1</v>
      </c>
    </row>
    <row r="84" spans="1:96" ht="15" customHeight="1" thickBot="1">
      <c r="A84" s="72"/>
      <c r="B84" s="71"/>
      <c r="C84" s="72">
        <v>40.042822988227449</v>
      </c>
      <c r="D84" s="72">
        <v>40.042822988227449</v>
      </c>
      <c r="E84" s="80">
        <v>0.2</v>
      </c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7">
        <v>1972</v>
      </c>
      <c r="BP84" s="64">
        <f t="shared" si="29"/>
        <v>46</v>
      </c>
      <c r="BQ84" s="70">
        <f t="shared" si="30"/>
        <v>4.9870912274073591</v>
      </c>
      <c r="BR84" s="69">
        <f t="shared" si="31"/>
        <v>2.5023657791240486E-3</v>
      </c>
      <c r="BS84" s="68">
        <f t="shared" si="32"/>
        <v>1.0020178994526214E-4</v>
      </c>
      <c r="BT84" s="67">
        <f t="shared" si="33"/>
        <v>0.54946736529897588</v>
      </c>
      <c r="BV84" s="66">
        <f t="shared" si="34"/>
        <v>2.9125607478073401</v>
      </c>
      <c r="BW84" s="66">
        <f t="shared" si="35"/>
        <v>0.3433404782210393</v>
      </c>
      <c r="BX84" s="65">
        <f t="shared" si="36"/>
        <v>2.9184380025460674E-4</v>
      </c>
      <c r="BZ84" s="61">
        <f t="shared" si="37"/>
        <v>2.8257706908819876E-4</v>
      </c>
      <c r="CA84" s="64">
        <f t="shared" si="38"/>
        <v>15.856650334268018</v>
      </c>
      <c r="CB84" s="63">
        <f t="shared" si="39"/>
        <v>-93.917491420945424</v>
      </c>
      <c r="CC84" s="62">
        <v>0</v>
      </c>
      <c r="CD84" s="60">
        <f t="shared" si="40"/>
        <v>0</v>
      </c>
      <c r="CE84" s="61">
        <f t="shared" si="41"/>
        <v>1</v>
      </c>
    </row>
    <row r="85" spans="1:96" ht="15" customHeight="1" thickBot="1">
      <c r="A85" s="72"/>
      <c r="B85" s="71"/>
      <c r="C85" s="72">
        <v>24.27836455527645</v>
      </c>
      <c r="D85" s="72">
        <v>24.27836455527645</v>
      </c>
      <c r="E85" s="80">
        <v>0.2</v>
      </c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7">
        <v>1972</v>
      </c>
      <c r="BP85" s="64">
        <f t="shared" si="29"/>
        <v>46</v>
      </c>
      <c r="BQ85" s="70">
        <f t="shared" si="30"/>
        <v>4.9870912274073591</v>
      </c>
      <c r="BR85" s="69">
        <f t="shared" si="31"/>
        <v>2.5023657791240486E-3</v>
      </c>
      <c r="BS85" s="68">
        <f t="shared" si="32"/>
        <v>6.0753348636222037E-5</v>
      </c>
      <c r="BT85" s="67">
        <f t="shared" si="33"/>
        <v>0.69554330051309299</v>
      </c>
      <c r="BV85" s="66">
        <f t="shared" si="34"/>
        <v>2.9125607478073401</v>
      </c>
      <c r="BW85" s="66">
        <f t="shared" si="35"/>
        <v>0.3433404782210393</v>
      </c>
      <c r="BX85" s="65">
        <f t="shared" si="36"/>
        <v>1.769478185357149E-4</v>
      </c>
      <c r="BZ85" s="61">
        <f t="shared" si="37"/>
        <v>1.7132930663509442E-4</v>
      </c>
      <c r="CA85" s="64">
        <f t="shared" si="38"/>
        <v>15.856650334268018</v>
      </c>
      <c r="CB85" s="63">
        <f t="shared" si="39"/>
        <v>-93.917491420945424</v>
      </c>
      <c r="CC85" s="62">
        <v>0</v>
      </c>
      <c r="CD85" s="60">
        <f t="shared" si="40"/>
        <v>0</v>
      </c>
      <c r="CE85" s="61">
        <f t="shared" si="41"/>
        <v>1</v>
      </c>
    </row>
    <row r="86" spans="1:96" ht="15.75" thickBot="1">
      <c r="B86" s="71"/>
      <c r="C86" s="72">
        <v>15.654601579759703</v>
      </c>
      <c r="D86" s="72">
        <v>15.654601579759703</v>
      </c>
      <c r="E86" s="80">
        <v>0.2</v>
      </c>
      <c r="F86" s="72"/>
      <c r="BO86" s="77">
        <v>1972</v>
      </c>
      <c r="BP86" s="64">
        <f t="shared" si="29"/>
        <v>46</v>
      </c>
      <c r="BQ86" s="70">
        <f t="shared" si="30"/>
        <v>4.9870912274073591</v>
      </c>
      <c r="BR86" s="69">
        <f t="shared" si="31"/>
        <v>2.5023657791240486E-3</v>
      </c>
      <c r="BS86" s="68">
        <f t="shared" si="32"/>
        <v>3.9173539279011948E-5</v>
      </c>
      <c r="BT86" s="67">
        <f t="shared" si="33"/>
        <v>0.79128183641992889</v>
      </c>
      <c r="BV86" s="66">
        <f t="shared" si="34"/>
        <v>2.9125607478073401</v>
      </c>
      <c r="BW86" s="66">
        <f t="shared" si="35"/>
        <v>0.3433404782210393</v>
      </c>
      <c r="BX86" s="65">
        <f t="shared" si="36"/>
        <v>1.1409531285673925E-4</v>
      </c>
      <c r="BZ86" s="61">
        <f t="shared" si="37"/>
        <v>1.1047251672172378E-4</v>
      </c>
      <c r="CA86" s="64">
        <f t="shared" si="38"/>
        <v>15.856650334268018</v>
      </c>
      <c r="CB86" s="63">
        <f t="shared" si="39"/>
        <v>-93.917491420945424</v>
      </c>
      <c r="CC86" s="62">
        <v>0</v>
      </c>
      <c r="CD86" s="60">
        <f t="shared" si="40"/>
        <v>0</v>
      </c>
      <c r="CE86" s="61">
        <f t="shared" si="41"/>
        <v>1</v>
      </c>
    </row>
    <row r="87" spans="1:96" ht="15.75" thickBot="1">
      <c r="B87" s="71"/>
      <c r="C87" s="72">
        <v>37.07668795206245</v>
      </c>
      <c r="D87" s="72">
        <v>37.07668795206245</v>
      </c>
      <c r="E87" s="80">
        <v>0.2</v>
      </c>
      <c r="F87" s="72"/>
      <c r="BO87" s="77">
        <v>1972</v>
      </c>
      <c r="BP87" s="64">
        <f t="shared" si="29"/>
        <v>46</v>
      </c>
      <c r="BQ87" s="70">
        <f t="shared" si="30"/>
        <v>4.9870912274073591</v>
      </c>
      <c r="BR87" s="69">
        <f t="shared" si="31"/>
        <v>2.5023657791240486E-3</v>
      </c>
      <c r="BS87" s="68">
        <f t="shared" si="32"/>
        <v>9.2779435134501972E-5</v>
      </c>
      <c r="BT87" s="67">
        <f t="shared" si="33"/>
        <v>0.57438814271675021</v>
      </c>
      <c r="BV87" s="66">
        <f t="shared" si="34"/>
        <v>2.9125607478073401</v>
      </c>
      <c r="BW87" s="66">
        <f t="shared" si="35"/>
        <v>0.3433404782210393</v>
      </c>
      <c r="BX87" s="65">
        <f t="shared" si="36"/>
        <v>2.7022574097648766E-4</v>
      </c>
      <c r="BZ87" s="61">
        <f t="shared" si="37"/>
        <v>2.6164543434092468E-4</v>
      </c>
      <c r="CA87" s="64">
        <f t="shared" si="38"/>
        <v>15.856650334268018</v>
      </c>
      <c r="CB87" s="63">
        <f t="shared" si="39"/>
        <v>-93.917491420945424</v>
      </c>
      <c r="CC87" s="62">
        <v>0</v>
      </c>
      <c r="CD87" s="60">
        <f t="shared" si="40"/>
        <v>0</v>
      </c>
      <c r="CE87" s="61">
        <f t="shared" si="41"/>
        <v>1</v>
      </c>
    </row>
    <row r="88" spans="1:96" ht="15.75" thickBot="1">
      <c r="B88" s="71"/>
      <c r="C88" s="72">
        <v>15.379959446781461</v>
      </c>
      <c r="D88" s="72">
        <v>15.379959446781461</v>
      </c>
      <c r="E88" s="80">
        <v>0.2</v>
      </c>
      <c r="F88" s="72"/>
      <c r="BO88" s="77">
        <v>1972</v>
      </c>
      <c r="BP88" s="64">
        <f t="shared" si="29"/>
        <v>46</v>
      </c>
      <c r="BQ88" s="70">
        <f t="shared" si="30"/>
        <v>4.9870912274073591</v>
      </c>
      <c r="BR88" s="69">
        <f t="shared" si="31"/>
        <v>2.5023657791240486E-3</v>
      </c>
      <c r="BS88" s="68">
        <f t="shared" si="32"/>
        <v>3.848628420394156E-5</v>
      </c>
      <c r="BT88" s="67">
        <f t="shared" si="33"/>
        <v>0.79453834238494248</v>
      </c>
      <c r="BV88" s="66">
        <f t="shared" si="34"/>
        <v>2.9125607478073401</v>
      </c>
      <c r="BW88" s="66">
        <f t="shared" si="35"/>
        <v>0.3433404782210393</v>
      </c>
      <c r="BX88" s="65">
        <f t="shared" si="36"/>
        <v>1.1209364070135785E-4</v>
      </c>
      <c r="BZ88" s="61">
        <f t="shared" si="37"/>
        <v>1.0853440239327247E-4</v>
      </c>
      <c r="CA88" s="64">
        <f t="shared" si="38"/>
        <v>15.856650334268018</v>
      </c>
      <c r="CB88" s="63">
        <f t="shared" si="39"/>
        <v>-93.917491420945424</v>
      </c>
      <c r="CC88" s="62">
        <v>0</v>
      </c>
      <c r="CD88" s="60">
        <f t="shared" si="40"/>
        <v>0</v>
      </c>
      <c r="CE88" s="61">
        <f t="shared" si="41"/>
        <v>1</v>
      </c>
    </row>
    <row r="89" spans="1:96" ht="15.75" thickBot="1">
      <c r="B89" s="71"/>
      <c r="C89" s="72">
        <v>7.2505523106255465</v>
      </c>
      <c r="D89" s="72">
        <v>7.2505523106255465</v>
      </c>
      <c r="E89" s="80">
        <v>0.2</v>
      </c>
      <c r="F89" s="72"/>
      <c r="BO89" s="77">
        <v>1972</v>
      </c>
      <c r="BP89" s="64">
        <f t="shared" si="29"/>
        <v>46</v>
      </c>
      <c r="BQ89" s="70">
        <f t="shared" si="30"/>
        <v>4.9870912274073591</v>
      </c>
      <c r="BR89" s="69">
        <f t="shared" si="31"/>
        <v>2.5023657791240486E-3</v>
      </c>
      <c r="BS89" s="68">
        <f t="shared" si="32"/>
        <v>1.8143533981858167E-5</v>
      </c>
      <c r="BT89" s="67">
        <f t="shared" si="33"/>
        <v>0.8972455046800466</v>
      </c>
      <c r="BV89" s="66">
        <f t="shared" si="34"/>
        <v>2.9125607478073401</v>
      </c>
      <c r="BW89" s="66">
        <f t="shared" si="35"/>
        <v>0.3433404782210393</v>
      </c>
      <c r="BX89" s="65">
        <f t="shared" si="36"/>
        <v>5.2844144902068708E-5</v>
      </c>
      <c r="BZ89" s="61">
        <f t="shared" si="37"/>
        <v>5.1166218271114173E-5</v>
      </c>
      <c r="CA89" s="64">
        <f t="shared" si="38"/>
        <v>15.856650334268018</v>
      </c>
      <c r="CB89" s="63">
        <f t="shared" si="39"/>
        <v>-93.917491420945424</v>
      </c>
      <c r="CC89" s="62">
        <v>0</v>
      </c>
      <c r="CD89" s="60">
        <f t="shared" si="40"/>
        <v>0</v>
      </c>
      <c r="CE89" s="61">
        <f t="shared" si="41"/>
        <v>1</v>
      </c>
    </row>
    <row r="90" spans="1:96" ht="15.75" thickBot="1">
      <c r="B90" s="71"/>
      <c r="C90" s="72">
        <v>15.819386859546645</v>
      </c>
      <c r="D90" s="72">
        <v>15.819386859546645</v>
      </c>
      <c r="E90" s="80">
        <v>0.2</v>
      </c>
      <c r="F90" s="72"/>
      <c r="BO90" s="77">
        <v>1972</v>
      </c>
      <c r="BP90" s="64">
        <f t="shared" si="29"/>
        <v>46</v>
      </c>
      <c r="BQ90" s="70">
        <f t="shared" si="30"/>
        <v>4.9870912274073591</v>
      </c>
      <c r="BR90" s="69">
        <f t="shared" si="31"/>
        <v>2.5023657791240486E-3</v>
      </c>
      <c r="BS90" s="68">
        <f t="shared" si="32"/>
        <v>3.9585892324054173E-5</v>
      </c>
      <c r="BT90" s="67">
        <f t="shared" si="33"/>
        <v>0.78933434298429794</v>
      </c>
      <c r="BV90" s="66">
        <f t="shared" si="34"/>
        <v>2.9125607478073401</v>
      </c>
      <c r="BW90" s="66">
        <f t="shared" si="35"/>
        <v>0.3433404782210393</v>
      </c>
      <c r="BX90" s="65">
        <f t="shared" si="36"/>
        <v>1.1529631614996806E-4</v>
      </c>
      <c r="BZ90" s="61">
        <f t="shared" si="37"/>
        <v>1.1163538531879454E-4</v>
      </c>
      <c r="CA90" s="64">
        <f t="shared" si="38"/>
        <v>15.856650334268018</v>
      </c>
      <c r="CB90" s="63">
        <f t="shared" si="39"/>
        <v>-93.917491420945424</v>
      </c>
      <c r="CC90" s="62">
        <v>0</v>
      </c>
      <c r="CD90" s="60">
        <f t="shared" si="40"/>
        <v>0</v>
      </c>
      <c r="CE90" s="61">
        <f t="shared" si="41"/>
        <v>1</v>
      </c>
    </row>
    <row r="91" spans="1:96" ht="15.75" thickBot="1">
      <c r="B91" s="71"/>
      <c r="C91" s="72">
        <v>13.896891928698963</v>
      </c>
      <c r="D91" s="72">
        <v>13.896891928698963</v>
      </c>
      <c r="E91" s="80">
        <v>0.2</v>
      </c>
      <c r="F91" s="72"/>
      <c r="BO91" s="77">
        <v>1972</v>
      </c>
      <c r="BP91" s="64">
        <f t="shared" si="29"/>
        <v>46</v>
      </c>
      <c r="BQ91" s="70">
        <f t="shared" si="30"/>
        <v>4.9870912274073591</v>
      </c>
      <c r="BR91" s="69">
        <f t="shared" si="31"/>
        <v>2.5023657791240486E-3</v>
      </c>
      <c r="BS91" s="68">
        <f t="shared" si="32"/>
        <v>3.4775106798561482E-5</v>
      </c>
      <c r="BT91" s="67">
        <f t="shared" si="33"/>
        <v>0.81235646550164919</v>
      </c>
      <c r="BV91" s="66">
        <f t="shared" si="34"/>
        <v>2.9125607478073401</v>
      </c>
      <c r="BW91" s="66">
        <f t="shared" si="35"/>
        <v>0.3433404782210393</v>
      </c>
      <c r="BX91" s="65">
        <f t="shared" si="36"/>
        <v>1.0128461106229835E-4</v>
      </c>
      <c r="BZ91" s="61">
        <f t="shared" si="37"/>
        <v>9.8068585019635502E-5</v>
      </c>
      <c r="CA91" s="64">
        <f t="shared" si="38"/>
        <v>15.856650334268018</v>
      </c>
      <c r="CB91" s="63">
        <f t="shared" si="39"/>
        <v>-93.917491420945424</v>
      </c>
      <c r="CC91" s="62">
        <v>0</v>
      </c>
      <c r="CD91" s="60">
        <f t="shared" si="40"/>
        <v>0</v>
      </c>
      <c r="CE91" s="61">
        <f t="shared" si="41"/>
        <v>1</v>
      </c>
      <c r="CR91" s="66"/>
    </row>
    <row r="92" spans="1:96" ht="15.75" thickBot="1">
      <c r="B92" s="71"/>
      <c r="C92" s="72">
        <v>13.869427715401139</v>
      </c>
      <c r="D92" s="72">
        <v>13.869427715401139</v>
      </c>
      <c r="E92" s="80">
        <v>0.2</v>
      </c>
      <c r="F92" s="72"/>
      <c r="BO92" s="77">
        <v>1972</v>
      </c>
      <c r="BP92" s="64">
        <f t="shared" si="29"/>
        <v>46</v>
      </c>
      <c r="BQ92" s="70">
        <f t="shared" si="30"/>
        <v>4.9870912274073591</v>
      </c>
      <c r="BR92" s="69">
        <f t="shared" si="31"/>
        <v>2.5023657791240486E-3</v>
      </c>
      <c r="BS92" s="68">
        <f t="shared" si="32"/>
        <v>3.4706381291054444E-5</v>
      </c>
      <c r="BT92" s="67">
        <f t="shared" si="33"/>
        <v>0.81269017177570857</v>
      </c>
      <c r="BV92" s="66">
        <f t="shared" si="34"/>
        <v>2.9125607478073401</v>
      </c>
      <c r="BW92" s="66">
        <f t="shared" si="35"/>
        <v>0.3433404782210393</v>
      </c>
      <c r="BX92" s="65">
        <f t="shared" si="36"/>
        <v>1.010844438467602E-4</v>
      </c>
      <c r="BZ92" s="61">
        <f t="shared" si="37"/>
        <v>9.7874773586790361E-5</v>
      </c>
      <c r="CA92" s="64">
        <f t="shared" si="38"/>
        <v>15.856650334268018</v>
      </c>
      <c r="CB92" s="63">
        <f t="shared" si="39"/>
        <v>-93.917491420945424</v>
      </c>
      <c r="CC92" s="62">
        <v>0</v>
      </c>
      <c r="CD92" s="60">
        <f t="shared" si="40"/>
        <v>0</v>
      </c>
      <c r="CE92" s="61">
        <f t="shared" si="41"/>
        <v>1</v>
      </c>
      <c r="CF92" s="66"/>
      <c r="CH92" s="66"/>
      <c r="CJ92" s="66"/>
      <c r="CL92" s="66"/>
      <c r="CN92" s="66"/>
      <c r="CP92" s="66"/>
      <c r="CR92" s="66"/>
    </row>
    <row r="93" spans="1:96" ht="15.75" thickBot="1">
      <c r="B93" s="71"/>
      <c r="C93" s="72">
        <v>9.5026178010471174</v>
      </c>
      <c r="D93" s="72">
        <v>9.5026178010471174</v>
      </c>
      <c r="E93" s="80">
        <v>0.2</v>
      </c>
      <c r="F93" s="72"/>
      <c r="BO93" s="77">
        <v>1972</v>
      </c>
      <c r="BP93" s="64">
        <f t="shared" si="29"/>
        <v>46</v>
      </c>
      <c r="BQ93" s="70">
        <f t="shared" si="30"/>
        <v>4.9870912274073591</v>
      </c>
      <c r="BR93" s="69">
        <f t="shared" si="31"/>
        <v>2.5023657791240486E-3</v>
      </c>
      <c r="BS93" s="68">
        <f t="shared" si="32"/>
        <v>2.3779025597435322E-5</v>
      </c>
      <c r="BT93" s="67">
        <f t="shared" si="33"/>
        <v>0.8675314996624377</v>
      </c>
      <c r="BV93" s="66">
        <f t="shared" si="34"/>
        <v>2.9125607478073401</v>
      </c>
      <c r="BW93" s="66">
        <f t="shared" si="35"/>
        <v>0.3433404782210393</v>
      </c>
      <c r="BX93" s="65">
        <f t="shared" si="36"/>
        <v>6.92578565761961E-5</v>
      </c>
      <c r="BZ93" s="61">
        <f t="shared" si="37"/>
        <v>6.7058755764414776E-5</v>
      </c>
      <c r="CA93" s="64">
        <f t="shared" si="38"/>
        <v>15.856650334268018</v>
      </c>
      <c r="CB93" s="63">
        <f t="shared" si="39"/>
        <v>-93.917491420945424</v>
      </c>
      <c r="CC93" s="62">
        <v>0</v>
      </c>
      <c r="CD93" s="60">
        <f t="shared" si="40"/>
        <v>0</v>
      </c>
      <c r="CE93" s="61">
        <f t="shared" si="41"/>
        <v>1</v>
      </c>
      <c r="CF93" s="66"/>
      <c r="CH93" s="66"/>
      <c r="CJ93" s="66"/>
      <c r="CL93" s="66"/>
      <c r="CN93" s="66"/>
      <c r="CP93" s="66"/>
      <c r="CR93" s="66"/>
    </row>
    <row r="94" spans="1:96" ht="15.75" thickBot="1">
      <c r="B94" s="71"/>
      <c r="C94" s="72">
        <v>5.5752352994582797</v>
      </c>
      <c r="D94" s="72">
        <v>5.5752352994582797</v>
      </c>
      <c r="E94" s="80">
        <v>0.2</v>
      </c>
      <c r="F94" s="72"/>
      <c r="BO94" s="77">
        <v>1972</v>
      </c>
      <c r="BP94" s="64">
        <f t="shared" si="29"/>
        <v>46</v>
      </c>
      <c r="BQ94" s="70">
        <f t="shared" si="30"/>
        <v>4.9870912274073591</v>
      </c>
      <c r="BR94" s="69">
        <f t="shared" si="31"/>
        <v>2.5023657791240486E-3</v>
      </c>
      <c r="BS94" s="68">
        <f t="shared" si="32"/>
        <v>1.3951278023928816E-5</v>
      </c>
      <c r="BT94" s="67">
        <f t="shared" si="33"/>
        <v>0.92000806978600014</v>
      </c>
      <c r="BV94" s="66">
        <f t="shared" si="34"/>
        <v>2.9125607478073401</v>
      </c>
      <c r="BW94" s="66">
        <f t="shared" si="35"/>
        <v>0.3433404782210393</v>
      </c>
      <c r="BX94" s="65">
        <f t="shared" si="36"/>
        <v>4.063394475424222E-5</v>
      </c>
      <c r="BZ94" s="61">
        <f t="shared" si="37"/>
        <v>3.9343720867561274E-5</v>
      </c>
      <c r="CA94" s="64">
        <f t="shared" si="38"/>
        <v>15.856650334268018</v>
      </c>
      <c r="CB94" s="63">
        <f t="shared" si="39"/>
        <v>-93.917491420945424</v>
      </c>
      <c r="CC94" s="62">
        <v>0</v>
      </c>
      <c r="CD94" s="60">
        <f t="shared" si="40"/>
        <v>0</v>
      </c>
      <c r="CE94" s="61">
        <f t="shared" si="41"/>
        <v>1</v>
      </c>
      <c r="CF94" s="66"/>
      <c r="CH94" s="66"/>
      <c r="CJ94" s="66"/>
      <c r="CL94" s="66"/>
      <c r="CN94" s="66"/>
      <c r="CP94" s="66"/>
      <c r="CR94" s="66"/>
    </row>
    <row r="95" spans="1:96" ht="15.75" thickBot="1">
      <c r="B95" s="71"/>
      <c r="C95" s="72">
        <v>11.754683291468689</v>
      </c>
      <c r="D95" s="72">
        <v>11.754683291468689</v>
      </c>
      <c r="E95" s="80">
        <v>0.2</v>
      </c>
      <c r="F95" s="72"/>
      <c r="BO95" s="77">
        <v>1972</v>
      </c>
      <c r="BP95" s="64">
        <f t="shared" si="29"/>
        <v>46</v>
      </c>
      <c r="BQ95" s="70">
        <f t="shared" si="30"/>
        <v>4.9870912274073591</v>
      </c>
      <c r="BR95" s="69">
        <f t="shared" si="31"/>
        <v>2.5023657791240486E-3</v>
      </c>
      <c r="BS95" s="68">
        <f t="shared" si="32"/>
        <v>2.9414517213012483E-5</v>
      </c>
      <c r="BT95" s="67">
        <f t="shared" si="33"/>
        <v>0.83880153088639375</v>
      </c>
      <c r="BV95" s="66">
        <f t="shared" si="34"/>
        <v>2.9125607478073401</v>
      </c>
      <c r="BW95" s="66">
        <f t="shared" si="35"/>
        <v>0.3433404782210393</v>
      </c>
      <c r="BX95" s="65">
        <f t="shared" si="36"/>
        <v>8.5671568250323519E-5</v>
      </c>
      <c r="BZ95" s="61">
        <f t="shared" si="37"/>
        <v>8.2951293257715406E-5</v>
      </c>
      <c r="CA95" s="64">
        <f t="shared" si="38"/>
        <v>15.856650334268018</v>
      </c>
      <c r="CB95" s="63">
        <f t="shared" si="39"/>
        <v>-93.917491420945424</v>
      </c>
      <c r="CC95" s="62">
        <v>0</v>
      </c>
      <c r="CD95" s="60">
        <f t="shared" si="40"/>
        <v>0</v>
      </c>
      <c r="CE95" s="61">
        <f t="shared" si="41"/>
        <v>1</v>
      </c>
      <c r="CF95" s="66"/>
      <c r="CH95" s="66"/>
      <c r="CJ95" s="66"/>
      <c r="CL95" s="66"/>
      <c r="CN95" s="66"/>
      <c r="CP95" s="66"/>
      <c r="CR95" s="66"/>
    </row>
    <row r="96" spans="1:96" ht="15.75" thickBot="1">
      <c r="B96" s="71"/>
      <c r="C96" s="72">
        <v>62.508549465847516</v>
      </c>
      <c r="D96" s="72">
        <v>62.508549465847516</v>
      </c>
      <c r="E96" s="80">
        <v>0.2</v>
      </c>
      <c r="F96" s="72"/>
      <c r="BO96" s="77">
        <v>1972</v>
      </c>
      <c r="BP96" s="64">
        <f t="shared" si="29"/>
        <v>46</v>
      </c>
      <c r="BQ96" s="70">
        <f t="shared" si="30"/>
        <v>4.9870912274073591</v>
      </c>
      <c r="BR96" s="69">
        <f t="shared" si="31"/>
        <v>2.5023657791240486E-3</v>
      </c>
      <c r="BS96" s="68">
        <f t="shared" si="32"/>
        <v>1.5641925508601964E-4</v>
      </c>
      <c r="BT96" s="67">
        <f t="shared" si="33"/>
        <v>0.39267952083792679</v>
      </c>
      <c r="BV96" s="66">
        <f t="shared" si="34"/>
        <v>2.9125607478073401</v>
      </c>
      <c r="BW96" s="66">
        <f t="shared" si="35"/>
        <v>0.3433404782210393</v>
      </c>
      <c r="BX96" s="65">
        <f t="shared" si="36"/>
        <v>4.5558058256480447E-4</v>
      </c>
      <c r="BZ96" s="61">
        <f t="shared" si="37"/>
        <v>4.4111482115551462E-4</v>
      </c>
      <c r="CA96" s="64">
        <f t="shared" si="38"/>
        <v>15.856650334268018</v>
      </c>
      <c r="CB96" s="63">
        <f t="shared" si="39"/>
        <v>-93.917491420945424</v>
      </c>
      <c r="CC96" s="62">
        <v>0</v>
      </c>
      <c r="CD96" s="60">
        <f t="shared" si="40"/>
        <v>0</v>
      </c>
      <c r="CE96" s="61">
        <f t="shared" si="41"/>
        <v>1</v>
      </c>
      <c r="CF96" s="66"/>
      <c r="CH96" s="66"/>
      <c r="CJ96" s="66"/>
      <c r="CL96" s="66"/>
      <c r="CN96" s="66"/>
      <c r="CP96" s="66"/>
      <c r="CR96" s="66"/>
    </row>
    <row r="97" spans="2:96" ht="15.75" thickBot="1">
      <c r="B97" s="71"/>
      <c r="C97" s="72">
        <v>17.796810216989979</v>
      </c>
      <c r="D97" s="72">
        <v>17.796810216989979</v>
      </c>
      <c r="E97" s="80">
        <v>0.2</v>
      </c>
      <c r="F97" s="72"/>
      <c r="BO97" s="77">
        <v>1972</v>
      </c>
      <c r="BP97" s="64">
        <f t="shared" si="29"/>
        <v>46</v>
      </c>
      <c r="BQ97" s="70">
        <f t="shared" si="30"/>
        <v>4.9870912274073591</v>
      </c>
      <c r="BR97" s="69">
        <f t="shared" si="31"/>
        <v>2.5023657791240486E-3</v>
      </c>
      <c r="BS97" s="68">
        <f t="shared" si="32"/>
        <v>4.4534128864560953E-5</v>
      </c>
      <c r="BT97" s="67">
        <f t="shared" si="33"/>
        <v>0.76633493404628517</v>
      </c>
      <c r="BV97" s="66">
        <f t="shared" si="34"/>
        <v>2.9125607478073401</v>
      </c>
      <c r="BW97" s="66">
        <f t="shared" si="35"/>
        <v>0.3433404782210393</v>
      </c>
      <c r="BX97" s="65">
        <f t="shared" si="36"/>
        <v>1.297083556687141E-4</v>
      </c>
      <c r="BZ97" s="61">
        <f t="shared" si="37"/>
        <v>1.2558980848364389E-4</v>
      </c>
      <c r="CA97" s="64">
        <f t="shared" si="38"/>
        <v>15.856650334268018</v>
      </c>
      <c r="CB97" s="63">
        <f t="shared" si="39"/>
        <v>-93.917491420945424</v>
      </c>
      <c r="CC97" s="62">
        <v>0</v>
      </c>
      <c r="CD97" s="60">
        <f t="shared" si="40"/>
        <v>0</v>
      </c>
      <c r="CE97" s="61">
        <f t="shared" si="41"/>
        <v>1</v>
      </c>
      <c r="CF97" s="66"/>
      <c r="CH97" s="66"/>
      <c r="CJ97" s="66"/>
      <c r="CL97" s="66"/>
      <c r="CN97" s="66"/>
      <c r="CP97" s="66"/>
      <c r="CR97" s="66"/>
    </row>
    <row r="98" spans="2:96" ht="15.75" thickBot="1">
      <c r="B98" s="71"/>
      <c r="C98" s="72">
        <v>6.0970553521169366</v>
      </c>
      <c r="D98" s="72">
        <v>6.0970553521169366</v>
      </c>
      <c r="E98" s="80">
        <v>0.2</v>
      </c>
      <c r="F98" s="72"/>
      <c r="BO98" s="77">
        <v>1972</v>
      </c>
      <c r="BP98" s="64">
        <f t="shared" si="29"/>
        <v>46</v>
      </c>
      <c r="BQ98" s="70">
        <f t="shared" si="30"/>
        <v>4.9870912274073591</v>
      </c>
      <c r="BR98" s="69">
        <f t="shared" si="31"/>
        <v>2.5023657791240486E-3</v>
      </c>
      <c r="BS98" s="68">
        <f t="shared" si="32"/>
        <v>1.5257062666562548E-5</v>
      </c>
      <c r="BT98" s="67">
        <f t="shared" si="33"/>
        <v>0.91285684542139767</v>
      </c>
      <c r="BV98" s="66">
        <f t="shared" si="34"/>
        <v>2.9125607478073401</v>
      </c>
      <c r="BW98" s="66">
        <f t="shared" si="35"/>
        <v>0.3433404782210393</v>
      </c>
      <c r="BX98" s="65">
        <f t="shared" si="36"/>
        <v>4.4437121849466865E-5</v>
      </c>
      <c r="BZ98" s="61">
        <f t="shared" si="37"/>
        <v>4.3026138091618738E-5</v>
      </c>
      <c r="CA98" s="64">
        <f t="shared" si="38"/>
        <v>15.856650334268018</v>
      </c>
      <c r="CB98" s="63">
        <f t="shared" si="39"/>
        <v>-93.917491420945424</v>
      </c>
      <c r="CC98" s="62">
        <v>0</v>
      </c>
      <c r="CD98" s="60">
        <f t="shared" si="40"/>
        <v>0</v>
      </c>
      <c r="CE98" s="61">
        <f t="shared" si="41"/>
        <v>1</v>
      </c>
      <c r="CF98" s="66"/>
      <c r="CH98" s="66"/>
      <c r="CJ98" s="66"/>
      <c r="CL98" s="66"/>
      <c r="CN98" s="66"/>
      <c r="CP98" s="66"/>
      <c r="CR98" s="66"/>
    </row>
    <row r="99" spans="2:96" ht="15.75" thickBot="1">
      <c r="B99" s="71"/>
      <c r="C99" s="72">
        <v>17.439775444118265</v>
      </c>
      <c r="D99" s="72">
        <v>17.439775444118265</v>
      </c>
      <c r="E99" s="80">
        <v>0.2</v>
      </c>
      <c r="F99" s="72"/>
      <c r="BO99" s="77">
        <v>1972</v>
      </c>
      <c r="BP99" s="64">
        <f t="shared" si="29"/>
        <v>46</v>
      </c>
      <c r="BQ99" s="70">
        <f t="shared" si="30"/>
        <v>4.9870912274073591</v>
      </c>
      <c r="BR99" s="69">
        <f t="shared" si="31"/>
        <v>2.5023657791240486E-3</v>
      </c>
      <c r="BS99" s="68">
        <f t="shared" si="32"/>
        <v>4.3640697266969453E-5</v>
      </c>
      <c r="BT99" s="67">
        <f t="shared" si="33"/>
        <v>0.77043745131065466</v>
      </c>
      <c r="BV99" s="66">
        <f t="shared" si="34"/>
        <v>2.9125607478073401</v>
      </c>
      <c r="BW99" s="66">
        <f t="shared" si="35"/>
        <v>0.3433404782210393</v>
      </c>
      <c r="BX99" s="65">
        <f t="shared" si="36"/>
        <v>1.2710618186671829E-4</v>
      </c>
      <c r="BZ99" s="61">
        <f t="shared" si="37"/>
        <v>1.2307025985665719E-4</v>
      </c>
      <c r="CA99" s="64">
        <f t="shared" si="38"/>
        <v>15.856650334268018</v>
      </c>
      <c r="CB99" s="63">
        <f t="shared" si="39"/>
        <v>-93.917491420945424</v>
      </c>
      <c r="CC99" s="62">
        <v>0</v>
      </c>
      <c r="CD99" s="60">
        <f t="shared" si="40"/>
        <v>0</v>
      </c>
      <c r="CE99" s="61">
        <f t="shared" si="41"/>
        <v>1</v>
      </c>
      <c r="CF99" s="66"/>
      <c r="CH99" s="66"/>
      <c r="CJ99" s="66"/>
      <c r="CL99" s="66"/>
      <c r="CN99" s="66"/>
      <c r="CP99" s="66"/>
      <c r="CR99" s="66"/>
    </row>
    <row r="100" spans="2:96" ht="15.75" thickBot="1">
      <c r="B100" s="71"/>
      <c r="C100" s="72">
        <v>7.4977302303059625</v>
      </c>
      <c r="D100" s="72">
        <v>7.4977302303059625</v>
      </c>
      <c r="E100" s="80">
        <v>0.2</v>
      </c>
      <c r="F100" s="72"/>
      <c r="BO100" s="77">
        <v>1972</v>
      </c>
      <c r="BP100" s="64">
        <f t="shared" si="29"/>
        <v>46</v>
      </c>
      <c r="BQ100" s="70">
        <f t="shared" si="30"/>
        <v>4.9870912274073591</v>
      </c>
      <c r="BR100" s="69">
        <f t="shared" si="31"/>
        <v>2.5023657791240486E-3</v>
      </c>
      <c r="BS100" s="68">
        <f t="shared" si="32"/>
        <v>1.8762063549421514E-5</v>
      </c>
      <c r="BT100" s="67">
        <f t="shared" si="33"/>
        <v>0.89393510871651982</v>
      </c>
      <c r="BV100" s="66">
        <f t="shared" si="34"/>
        <v>2.9125607478073401</v>
      </c>
      <c r="BW100" s="66">
        <f t="shared" si="35"/>
        <v>0.3433404782210393</v>
      </c>
      <c r="BX100" s="65">
        <f t="shared" si="36"/>
        <v>5.464564984191196E-5</v>
      </c>
      <c r="BZ100" s="61">
        <f t="shared" si="37"/>
        <v>5.2910521166720341E-5</v>
      </c>
      <c r="CA100" s="64">
        <f t="shared" si="38"/>
        <v>15.856650334268018</v>
      </c>
      <c r="CB100" s="63">
        <f t="shared" si="39"/>
        <v>-93.917491420945424</v>
      </c>
      <c r="CC100" s="62">
        <v>0</v>
      </c>
      <c r="CD100" s="60">
        <f t="shared" si="40"/>
        <v>0</v>
      </c>
      <c r="CE100" s="61">
        <f t="shared" si="41"/>
        <v>1</v>
      </c>
      <c r="CF100" s="66"/>
      <c r="CH100" s="66"/>
      <c r="CJ100" s="66"/>
      <c r="CL100" s="66"/>
      <c r="CN100" s="66"/>
      <c r="CP100" s="66"/>
      <c r="CR100" s="66"/>
    </row>
    <row r="101" spans="2:96" ht="15.75" thickBot="1">
      <c r="B101" s="71"/>
      <c r="C101" s="72">
        <v>10.079366280301421</v>
      </c>
      <c r="D101" s="72">
        <v>10.079366280301421</v>
      </c>
      <c r="E101" s="80">
        <v>0.2</v>
      </c>
      <c r="F101" s="72"/>
      <c r="BO101" s="77">
        <v>1972</v>
      </c>
      <c r="BP101" s="64">
        <f t="shared" si="29"/>
        <v>46</v>
      </c>
      <c r="BQ101" s="70">
        <f t="shared" si="30"/>
        <v>4.9870912274073591</v>
      </c>
      <c r="BR101" s="69">
        <f t="shared" si="31"/>
        <v>2.5023657791240486E-3</v>
      </c>
      <c r="BS101" s="68">
        <f t="shared" si="32"/>
        <v>2.5222261255083133E-5</v>
      </c>
      <c r="BT101" s="67">
        <f t="shared" si="33"/>
        <v>0.86008140842067415</v>
      </c>
      <c r="BV101" s="66">
        <f t="shared" si="34"/>
        <v>2.9125607478073401</v>
      </c>
      <c r="BW101" s="66">
        <f t="shared" si="35"/>
        <v>0.3433404782210393</v>
      </c>
      <c r="BX101" s="65">
        <f t="shared" si="36"/>
        <v>7.3461368102497031E-5</v>
      </c>
      <c r="BZ101" s="61">
        <f t="shared" si="37"/>
        <v>7.1128795854162507E-5</v>
      </c>
      <c r="CA101" s="64">
        <f t="shared" si="38"/>
        <v>15.856650334268018</v>
      </c>
      <c r="CB101" s="63">
        <f t="shared" si="39"/>
        <v>-93.917491420945424</v>
      </c>
      <c r="CC101" s="62">
        <v>0</v>
      </c>
      <c r="CD101" s="60">
        <f t="shared" si="40"/>
        <v>0</v>
      </c>
      <c r="CE101" s="61">
        <f t="shared" si="41"/>
        <v>1</v>
      </c>
      <c r="CF101" s="66"/>
      <c r="CH101" s="66"/>
      <c r="CJ101" s="66"/>
      <c r="CL101" s="66"/>
      <c r="CN101" s="66"/>
      <c r="CP101" s="66"/>
      <c r="CR101" s="66"/>
    </row>
    <row r="102" spans="2:96" ht="15.75" thickBot="1">
      <c r="B102" s="71"/>
      <c r="C102" s="72">
        <v>5.8773416457343446</v>
      </c>
      <c r="D102" s="72">
        <v>5.8773416457343446</v>
      </c>
      <c r="E102" s="80">
        <v>0.2</v>
      </c>
      <c r="F102" s="72"/>
      <c r="BO102" s="77">
        <v>1972</v>
      </c>
      <c r="BP102" s="64">
        <f t="shared" si="29"/>
        <v>46</v>
      </c>
      <c r="BQ102" s="70">
        <f t="shared" si="30"/>
        <v>4.9870912274073591</v>
      </c>
      <c r="BR102" s="69">
        <f t="shared" si="31"/>
        <v>2.5023657791240486E-3</v>
      </c>
      <c r="BS102" s="68">
        <f t="shared" si="32"/>
        <v>1.4707258606506242E-5</v>
      </c>
      <c r="BT102" s="67">
        <f t="shared" si="33"/>
        <v>0.91586108711222891</v>
      </c>
      <c r="BV102" s="66">
        <f t="shared" si="34"/>
        <v>2.9125607478073401</v>
      </c>
      <c r="BW102" s="66">
        <f t="shared" si="35"/>
        <v>0.3433404782210393</v>
      </c>
      <c r="BX102" s="65">
        <f t="shared" si="36"/>
        <v>4.2835784125161759E-5</v>
      </c>
      <c r="BZ102" s="61">
        <f t="shared" si="37"/>
        <v>4.1475646628857703E-5</v>
      </c>
      <c r="CA102" s="64">
        <f t="shared" si="38"/>
        <v>15.856650334268018</v>
      </c>
      <c r="CB102" s="63">
        <f t="shared" si="39"/>
        <v>-93.917491420945424</v>
      </c>
      <c r="CC102" s="62">
        <v>0</v>
      </c>
      <c r="CD102" s="60">
        <f t="shared" si="40"/>
        <v>0</v>
      </c>
      <c r="CE102" s="61">
        <f t="shared" si="41"/>
        <v>1</v>
      </c>
      <c r="CF102" s="66"/>
      <c r="CH102" s="66"/>
      <c r="CJ102" s="66"/>
      <c r="CL102" s="66"/>
      <c r="CN102" s="66"/>
      <c r="CP102" s="66"/>
      <c r="CR102" s="66"/>
    </row>
    <row r="103" spans="2:96" ht="15.75" thickBot="1">
      <c r="B103" s="71"/>
      <c r="C103" s="72">
        <v>11.480041158490447</v>
      </c>
      <c r="D103" s="72">
        <v>11.480041158490447</v>
      </c>
      <c r="E103" s="80">
        <v>0.2</v>
      </c>
      <c r="F103" s="72"/>
      <c r="BO103" s="77">
        <v>1972</v>
      </c>
      <c r="BP103" s="64">
        <f t="shared" si="29"/>
        <v>46</v>
      </c>
      <c r="BQ103" s="70">
        <f t="shared" si="30"/>
        <v>4.9870912274073591</v>
      </c>
      <c r="BR103" s="69">
        <f t="shared" si="31"/>
        <v>2.5023657791240486E-3</v>
      </c>
      <c r="BS103" s="68">
        <f t="shared" si="32"/>
        <v>2.8727262137942095E-5</v>
      </c>
      <c r="BT103" s="67">
        <f t="shared" si="33"/>
        <v>0.84225360328723731</v>
      </c>
      <c r="BV103" s="66">
        <f t="shared" si="34"/>
        <v>2.9125607478073401</v>
      </c>
      <c r="BW103" s="66">
        <f t="shared" si="35"/>
        <v>0.3433404782210393</v>
      </c>
      <c r="BX103" s="65">
        <f t="shared" si="36"/>
        <v>8.366989609494212E-5</v>
      </c>
      <c r="BZ103" s="61">
        <f t="shared" si="37"/>
        <v>8.1013178929264111E-5</v>
      </c>
      <c r="CA103" s="64">
        <f t="shared" si="38"/>
        <v>15.856650334268018</v>
      </c>
      <c r="CB103" s="63">
        <f t="shared" si="39"/>
        <v>-93.917491420945424</v>
      </c>
      <c r="CC103" s="62">
        <v>0</v>
      </c>
      <c r="CD103" s="60">
        <f t="shared" si="40"/>
        <v>0</v>
      </c>
      <c r="CE103" s="61">
        <f t="shared" si="41"/>
        <v>1</v>
      </c>
      <c r="CF103" s="66"/>
      <c r="CH103" s="66"/>
      <c r="CJ103" s="66"/>
      <c r="CL103" s="66"/>
      <c r="CN103" s="66"/>
      <c r="CP103" s="66"/>
      <c r="CR103" s="66"/>
    </row>
    <row r="104" spans="2:96" s="73" customFormat="1" ht="15.75" thickBot="1">
      <c r="B104" s="75"/>
      <c r="C104" s="76">
        <v>4.7513089005235587</v>
      </c>
      <c r="D104" s="76">
        <v>4.7513089005235587</v>
      </c>
      <c r="E104" s="80">
        <v>0.2</v>
      </c>
      <c r="F104" s="72"/>
      <c r="BO104" s="77">
        <v>1972</v>
      </c>
      <c r="BP104" s="64">
        <f t="shared" si="29"/>
        <v>46</v>
      </c>
      <c r="BQ104" s="70">
        <f t="shared" si="30"/>
        <v>4.9870912274073591</v>
      </c>
      <c r="BR104" s="69">
        <f t="shared" si="31"/>
        <v>2.5023657791240486E-3</v>
      </c>
      <c r="BS104" s="68">
        <f t="shared" si="32"/>
        <v>1.1889512798717661E-5</v>
      </c>
      <c r="BT104" s="67">
        <f t="shared" si="33"/>
        <v>0.93141371026114794</v>
      </c>
      <c r="BU104" s="60"/>
      <c r="BV104" s="66">
        <f t="shared" si="34"/>
        <v>2.9125607478073401</v>
      </c>
      <c r="BW104" s="66">
        <f t="shared" si="35"/>
        <v>0.3433404782210393</v>
      </c>
      <c r="BX104" s="65">
        <f t="shared" si="36"/>
        <v>3.462892828809805E-5</v>
      </c>
      <c r="BY104" s="60"/>
      <c r="BZ104" s="61">
        <f t="shared" si="37"/>
        <v>3.3529377882207388E-5</v>
      </c>
      <c r="CA104" s="64">
        <f t="shared" si="38"/>
        <v>15.856650334268018</v>
      </c>
      <c r="CB104" s="63">
        <f t="shared" si="39"/>
        <v>-93.917491420945424</v>
      </c>
      <c r="CC104" s="62">
        <v>0</v>
      </c>
      <c r="CD104" s="60">
        <f t="shared" si="40"/>
        <v>0</v>
      </c>
      <c r="CE104" s="61">
        <f t="shared" si="41"/>
        <v>1</v>
      </c>
      <c r="CF104" s="74"/>
      <c r="CH104" s="74"/>
      <c r="CJ104" s="74"/>
      <c r="CL104" s="74"/>
      <c r="CN104" s="74"/>
      <c r="CP104" s="74"/>
      <c r="CR104" s="74"/>
    </row>
    <row r="105" spans="2:96" ht="15.75" thickBot="1">
      <c r="B105" s="71"/>
      <c r="C105" s="72">
        <v>6.7012680446690656</v>
      </c>
      <c r="D105" s="72">
        <v>6.7012680446690656</v>
      </c>
      <c r="E105" s="80">
        <v>0.2</v>
      </c>
      <c r="F105" s="72"/>
      <c r="BO105" s="77">
        <v>1972</v>
      </c>
      <c r="BP105" s="64">
        <f t="shared" si="29"/>
        <v>46</v>
      </c>
      <c r="BQ105" s="70">
        <f t="shared" si="30"/>
        <v>4.9870912274073591</v>
      </c>
      <c r="BR105" s="69">
        <f t="shared" si="31"/>
        <v>2.5023657791240486E-3</v>
      </c>
      <c r="BS105" s="68">
        <f t="shared" si="32"/>
        <v>1.6769023831717393E-5</v>
      </c>
      <c r="BT105" s="67">
        <f t="shared" si="33"/>
        <v>0.90464589651572025</v>
      </c>
      <c r="BV105" s="66">
        <f t="shared" si="34"/>
        <v>2.9125607478073401</v>
      </c>
      <c r="BW105" s="66">
        <f t="shared" si="35"/>
        <v>0.3433404782210393</v>
      </c>
      <c r="BX105" s="65">
        <f t="shared" si="36"/>
        <v>4.8840800591305916E-5</v>
      </c>
      <c r="BZ105" s="61">
        <f t="shared" si="37"/>
        <v>4.7289989614211575E-5</v>
      </c>
      <c r="CA105" s="64">
        <f t="shared" si="38"/>
        <v>15.856650334268018</v>
      </c>
      <c r="CB105" s="63">
        <f t="shared" si="39"/>
        <v>-93.917491420945424</v>
      </c>
      <c r="CC105" s="62">
        <v>0</v>
      </c>
      <c r="CD105" s="60">
        <f t="shared" si="40"/>
        <v>0</v>
      </c>
      <c r="CE105" s="61">
        <f t="shared" si="41"/>
        <v>1</v>
      </c>
      <c r="CF105" s="66"/>
      <c r="CH105" s="66"/>
      <c r="CJ105" s="66"/>
      <c r="CL105" s="66"/>
      <c r="CN105" s="66"/>
      <c r="CP105" s="66"/>
      <c r="CR105" s="66"/>
    </row>
    <row r="106" spans="2:96" ht="15.75" thickBot="1">
      <c r="B106" s="71"/>
      <c r="C106" s="72">
        <v>8.9533335350906356</v>
      </c>
      <c r="D106" s="72">
        <v>8.9533335350906356</v>
      </c>
      <c r="E106" s="80">
        <v>0.2</v>
      </c>
      <c r="F106" s="72"/>
      <c r="BO106" s="77">
        <v>1972</v>
      </c>
      <c r="BP106" s="64">
        <f t="shared" si="29"/>
        <v>46</v>
      </c>
      <c r="BQ106" s="70">
        <f t="shared" si="30"/>
        <v>4.9870912274073591</v>
      </c>
      <c r="BR106" s="69">
        <f t="shared" si="31"/>
        <v>2.5023657791240486E-3</v>
      </c>
      <c r="BS106" s="68">
        <f t="shared" si="32"/>
        <v>2.2404515447294552E-5</v>
      </c>
      <c r="BT106" s="67">
        <f t="shared" si="33"/>
        <v>0.87468681333501042</v>
      </c>
      <c r="BV106" s="66">
        <f t="shared" si="34"/>
        <v>2.9125607478073401</v>
      </c>
      <c r="BW106" s="66">
        <f t="shared" si="35"/>
        <v>0.3433404782210393</v>
      </c>
      <c r="BX106" s="65">
        <f t="shared" si="36"/>
        <v>6.5254512265433329E-5</v>
      </c>
      <c r="BZ106" s="61">
        <f t="shared" si="37"/>
        <v>6.3182527107512199E-5</v>
      </c>
      <c r="CA106" s="64">
        <f t="shared" si="38"/>
        <v>15.856650334268018</v>
      </c>
      <c r="CB106" s="63">
        <f t="shared" si="39"/>
        <v>-93.917491420945424</v>
      </c>
      <c r="CC106" s="62">
        <v>0</v>
      </c>
      <c r="CD106" s="60">
        <f t="shared" si="40"/>
        <v>0</v>
      </c>
      <c r="CE106" s="61">
        <f t="shared" si="41"/>
        <v>1</v>
      </c>
      <c r="CF106" s="66"/>
      <c r="CH106" s="66"/>
      <c r="CJ106" s="66"/>
      <c r="CL106" s="66"/>
      <c r="CN106" s="66"/>
      <c r="CP106" s="66"/>
      <c r="CR106" s="66"/>
    </row>
    <row r="107" spans="2:96" ht="15.75" thickBot="1">
      <c r="B107" s="71"/>
      <c r="C107" s="72">
        <v>5.2182005265865667</v>
      </c>
      <c r="D107" s="72">
        <v>5.2182005265865667</v>
      </c>
      <c r="E107" s="80">
        <v>0.2</v>
      </c>
      <c r="F107" s="72"/>
      <c r="BO107" s="77">
        <v>1972</v>
      </c>
      <c r="BP107" s="64">
        <f t="shared" si="29"/>
        <v>46</v>
      </c>
      <c r="BQ107" s="70">
        <f t="shared" si="30"/>
        <v>4.9870912274073591</v>
      </c>
      <c r="BR107" s="69">
        <f t="shared" si="31"/>
        <v>2.5023657791240486E-3</v>
      </c>
      <c r="BS107" s="68">
        <f t="shared" si="32"/>
        <v>1.3057846426337315E-5</v>
      </c>
      <c r="BT107" s="67">
        <f t="shared" si="33"/>
        <v>0.92493326479143678</v>
      </c>
      <c r="BV107" s="66">
        <f t="shared" si="34"/>
        <v>2.9125607478073401</v>
      </c>
      <c r="BW107" s="66">
        <f t="shared" si="35"/>
        <v>0.3433404782210393</v>
      </c>
      <c r="BX107" s="65">
        <f t="shared" si="36"/>
        <v>3.8031770952246415E-5</v>
      </c>
      <c r="BZ107" s="61">
        <f t="shared" si="37"/>
        <v>3.6824172240574591E-5</v>
      </c>
      <c r="CA107" s="64">
        <f t="shared" si="38"/>
        <v>15.856650334268018</v>
      </c>
      <c r="CB107" s="63">
        <f t="shared" si="39"/>
        <v>-93.917491420945424</v>
      </c>
      <c r="CC107" s="62">
        <v>0</v>
      </c>
      <c r="CD107" s="60">
        <f t="shared" si="40"/>
        <v>0</v>
      </c>
      <c r="CE107" s="61">
        <f t="shared" si="41"/>
        <v>1</v>
      </c>
      <c r="CF107" s="66"/>
      <c r="CH107" s="66"/>
      <c r="CJ107" s="66"/>
      <c r="CL107" s="66"/>
      <c r="CN107" s="66"/>
      <c r="CP107" s="66"/>
      <c r="CR107" s="66"/>
    </row>
    <row r="108" spans="2:96" ht="15.75" thickBot="1">
      <c r="B108" s="71"/>
      <c r="C108" s="72">
        <v>11.864540144659985</v>
      </c>
      <c r="D108" s="72">
        <v>11.864540144659985</v>
      </c>
      <c r="E108" s="80">
        <v>0.2</v>
      </c>
      <c r="F108" s="72"/>
      <c r="BO108" s="77">
        <v>1972</v>
      </c>
      <c r="BP108" s="64">
        <f t="shared" si="29"/>
        <v>46</v>
      </c>
      <c r="BQ108" s="70">
        <f t="shared" si="30"/>
        <v>4.9870912274073591</v>
      </c>
      <c r="BR108" s="69">
        <f t="shared" si="31"/>
        <v>2.5023657791240486E-3</v>
      </c>
      <c r="BS108" s="68">
        <f t="shared" si="32"/>
        <v>2.9689419243040637E-5</v>
      </c>
      <c r="BT108" s="67">
        <f t="shared" si="33"/>
        <v>0.83742466681826333</v>
      </c>
      <c r="BV108" s="66">
        <f t="shared" si="34"/>
        <v>2.9125607478073401</v>
      </c>
      <c r="BW108" s="66">
        <f t="shared" si="35"/>
        <v>0.3433404782210393</v>
      </c>
      <c r="BX108" s="65">
        <f t="shared" si="36"/>
        <v>8.6472237112476065E-5</v>
      </c>
      <c r="BZ108" s="61">
        <f t="shared" si="37"/>
        <v>8.3726538989095913E-5</v>
      </c>
      <c r="CA108" s="64">
        <f t="shared" si="38"/>
        <v>15.856650334268018</v>
      </c>
      <c r="CB108" s="63">
        <f t="shared" si="39"/>
        <v>-93.917491420945424</v>
      </c>
      <c r="CC108" s="62">
        <v>0</v>
      </c>
      <c r="CD108" s="60">
        <f t="shared" si="40"/>
        <v>0</v>
      </c>
      <c r="CE108" s="61">
        <f t="shared" si="41"/>
        <v>1</v>
      </c>
      <c r="CF108" s="66"/>
      <c r="CH108" s="66"/>
      <c r="CJ108" s="66"/>
      <c r="CL108" s="66"/>
      <c r="CN108" s="66"/>
      <c r="CP108" s="66"/>
      <c r="CR108" s="66"/>
    </row>
    <row r="109" spans="2:96" ht="15.75" thickBot="1">
      <c r="B109" s="71"/>
      <c r="C109" s="72">
        <v>6.4266259116908246</v>
      </c>
      <c r="D109" s="72">
        <v>6.4266259116908246</v>
      </c>
      <c r="E109" s="80">
        <v>0.2</v>
      </c>
      <c r="F109" s="72"/>
      <c r="BO109" s="77">
        <v>1972</v>
      </c>
      <c r="BP109" s="64">
        <f t="shared" si="29"/>
        <v>46</v>
      </c>
      <c r="BQ109" s="70">
        <f t="shared" si="30"/>
        <v>4.9870912274073591</v>
      </c>
      <c r="BR109" s="69">
        <f t="shared" si="31"/>
        <v>2.5023657791240486E-3</v>
      </c>
      <c r="BS109" s="68">
        <f t="shared" si="32"/>
        <v>1.6081768756647008E-5</v>
      </c>
      <c r="BT109" s="67">
        <f t="shared" si="33"/>
        <v>0.90836895020232733</v>
      </c>
      <c r="BV109" s="66">
        <f t="shared" si="34"/>
        <v>2.9125607478073401</v>
      </c>
      <c r="BW109" s="66">
        <f t="shared" si="35"/>
        <v>0.3433404782210393</v>
      </c>
      <c r="BX109" s="65">
        <f t="shared" si="36"/>
        <v>4.6839128435924531E-5</v>
      </c>
      <c r="BZ109" s="61">
        <f t="shared" si="37"/>
        <v>4.5351875285760287E-5</v>
      </c>
      <c r="CA109" s="64">
        <f t="shared" si="38"/>
        <v>15.856650334268018</v>
      </c>
      <c r="CB109" s="63">
        <f t="shared" si="39"/>
        <v>-93.917491420945424</v>
      </c>
      <c r="CC109" s="62">
        <v>0</v>
      </c>
      <c r="CD109" s="60">
        <f t="shared" si="40"/>
        <v>0</v>
      </c>
      <c r="CE109" s="61">
        <f t="shared" si="41"/>
        <v>1</v>
      </c>
      <c r="CF109" s="66"/>
      <c r="CH109" s="66"/>
      <c r="CJ109" s="66"/>
      <c r="CL109" s="66"/>
      <c r="CN109" s="66"/>
      <c r="CP109" s="66"/>
      <c r="CR109" s="66"/>
    </row>
    <row r="110" spans="2:96" ht="15.75" thickBot="1">
      <c r="B110" s="71"/>
      <c r="C110" s="72">
        <v>19.170020881881179</v>
      </c>
      <c r="D110" s="72">
        <v>19.170020881881179</v>
      </c>
      <c r="E110" s="80">
        <v>0.2</v>
      </c>
      <c r="F110" s="72"/>
      <c r="BO110" s="77">
        <v>1972</v>
      </c>
      <c r="BP110" s="64">
        <f t="shared" si="29"/>
        <v>46</v>
      </c>
      <c r="BQ110" s="70">
        <f t="shared" si="30"/>
        <v>4.9870912274073591</v>
      </c>
      <c r="BR110" s="69">
        <f t="shared" si="31"/>
        <v>2.5023657791240486E-3</v>
      </c>
      <c r="BS110" s="68">
        <f t="shared" si="32"/>
        <v>4.7970404239912875E-5</v>
      </c>
      <c r="BT110" s="67">
        <f t="shared" si="33"/>
        <v>0.75075858591211508</v>
      </c>
      <c r="BV110" s="66">
        <f t="shared" si="34"/>
        <v>2.9125607478073401</v>
      </c>
      <c r="BW110" s="66">
        <f t="shared" si="35"/>
        <v>0.3433404782210393</v>
      </c>
      <c r="BX110" s="65">
        <f t="shared" si="36"/>
        <v>1.3971671644562105E-4</v>
      </c>
      <c r="BZ110" s="61">
        <f t="shared" si="37"/>
        <v>1.3528038012590037E-4</v>
      </c>
      <c r="CA110" s="64">
        <f t="shared" si="38"/>
        <v>15.856650334268018</v>
      </c>
      <c r="CB110" s="63">
        <f t="shared" si="39"/>
        <v>-93.917491420945424</v>
      </c>
      <c r="CC110" s="62">
        <v>0</v>
      </c>
      <c r="CD110" s="60">
        <f t="shared" si="40"/>
        <v>0</v>
      </c>
      <c r="CE110" s="61">
        <f t="shared" si="41"/>
        <v>1</v>
      </c>
      <c r="CF110" s="66"/>
      <c r="CH110" s="66"/>
      <c r="CJ110" s="66"/>
      <c r="CL110" s="66"/>
      <c r="CN110" s="66"/>
      <c r="CP110" s="66"/>
      <c r="CR110" s="66"/>
    </row>
    <row r="111" spans="2:96" ht="15.75" thickBot="1">
      <c r="B111" s="71"/>
      <c r="C111" s="72">
        <v>11.727219078170863</v>
      </c>
      <c r="D111" s="72">
        <v>11.727219078170863</v>
      </c>
      <c r="E111" s="80">
        <v>0.2</v>
      </c>
      <c r="F111" s="72"/>
      <c r="BO111" s="77">
        <v>1972</v>
      </c>
      <c r="BP111" s="64">
        <f t="shared" si="29"/>
        <v>46</v>
      </c>
      <c r="BQ111" s="70">
        <f t="shared" si="30"/>
        <v>4.9870912274073591</v>
      </c>
      <c r="BR111" s="69">
        <f t="shared" si="31"/>
        <v>2.5023657791240486E-3</v>
      </c>
      <c r="BS111" s="68">
        <f t="shared" si="32"/>
        <v>2.9345791705505439E-5</v>
      </c>
      <c r="BT111" s="67">
        <f t="shared" si="33"/>
        <v>0.83914610047552662</v>
      </c>
      <c r="BV111" s="66">
        <f t="shared" si="34"/>
        <v>2.9125607478073401</v>
      </c>
      <c r="BW111" s="66">
        <f t="shared" si="35"/>
        <v>0.3433404782210393</v>
      </c>
      <c r="BX111" s="65">
        <f t="shared" si="36"/>
        <v>8.5471401034785359E-5</v>
      </c>
      <c r="BZ111" s="61">
        <f t="shared" si="37"/>
        <v>8.2757481824870266E-5</v>
      </c>
      <c r="CA111" s="64">
        <f t="shared" si="38"/>
        <v>15.856650334268018</v>
      </c>
      <c r="CB111" s="63">
        <f t="shared" si="39"/>
        <v>-93.917491420945424</v>
      </c>
      <c r="CC111" s="62">
        <v>0</v>
      </c>
      <c r="CD111" s="60">
        <f t="shared" si="40"/>
        <v>0</v>
      </c>
      <c r="CE111" s="61">
        <f t="shared" si="41"/>
        <v>1</v>
      </c>
      <c r="CF111" s="66"/>
      <c r="CH111" s="66"/>
      <c r="CJ111" s="66"/>
      <c r="CL111" s="66"/>
      <c r="CN111" s="66"/>
      <c r="CP111" s="66"/>
      <c r="CR111" s="66"/>
    </row>
    <row r="112" spans="2:96" ht="15.75" thickBot="1">
      <c r="B112" s="71"/>
      <c r="C112" s="72">
        <v>5.6850921526495757</v>
      </c>
      <c r="D112" s="72">
        <v>5.6850921526495757</v>
      </c>
      <c r="E112" s="80">
        <v>0.2</v>
      </c>
      <c r="F112" s="72"/>
      <c r="BO112" s="77">
        <v>1972</v>
      </c>
      <c r="BP112" s="64">
        <f t="shared" si="29"/>
        <v>46</v>
      </c>
      <c r="BQ112" s="70">
        <f t="shared" si="30"/>
        <v>4.9870912274073591</v>
      </c>
      <c r="BR112" s="69">
        <f t="shared" si="31"/>
        <v>2.5023657791240486E-3</v>
      </c>
      <c r="BS112" s="68">
        <f t="shared" si="32"/>
        <v>1.4226180053956969E-5</v>
      </c>
      <c r="BT112" s="67">
        <f t="shared" si="33"/>
        <v>0.91849790795744479</v>
      </c>
      <c r="BV112" s="66">
        <f t="shared" si="34"/>
        <v>2.9125607478073401</v>
      </c>
      <c r="BW112" s="66">
        <f t="shared" si="35"/>
        <v>0.3433404782210393</v>
      </c>
      <c r="BX112" s="65">
        <f t="shared" si="36"/>
        <v>4.1434613616394773E-5</v>
      </c>
      <c r="BZ112" s="61">
        <f t="shared" si="37"/>
        <v>4.0118966598941788E-5</v>
      </c>
      <c r="CA112" s="64">
        <f t="shared" si="38"/>
        <v>15.856650334268018</v>
      </c>
      <c r="CB112" s="63">
        <f t="shared" si="39"/>
        <v>-93.917491420945424</v>
      </c>
      <c r="CC112" s="62">
        <v>0</v>
      </c>
      <c r="CD112" s="60">
        <f t="shared" si="40"/>
        <v>0</v>
      </c>
      <c r="CE112" s="61">
        <f t="shared" si="41"/>
        <v>1</v>
      </c>
      <c r="CF112" s="66"/>
      <c r="CH112" s="66"/>
      <c r="CJ112" s="66"/>
      <c r="CL112" s="66"/>
      <c r="CN112" s="66"/>
      <c r="CP112" s="66"/>
      <c r="CR112" s="66"/>
    </row>
    <row r="113" spans="2:96" ht="15.75" thickBot="1">
      <c r="B113" s="71"/>
      <c r="C113" s="72">
        <v>32.600021184517132</v>
      </c>
      <c r="D113" s="72">
        <v>32.600021184517132</v>
      </c>
      <c r="E113" s="80">
        <v>0.2</v>
      </c>
      <c r="F113" s="72"/>
      <c r="BO113" s="77">
        <v>1972</v>
      </c>
      <c r="BP113" s="64">
        <f t="shared" si="29"/>
        <v>46</v>
      </c>
      <c r="BQ113" s="70">
        <f t="shared" si="30"/>
        <v>4.9870912274073591</v>
      </c>
      <c r="BR113" s="69">
        <f t="shared" si="31"/>
        <v>2.5023657791240486E-3</v>
      </c>
      <c r="BS113" s="68">
        <f t="shared" si="32"/>
        <v>8.1577177410854692E-5</v>
      </c>
      <c r="BT113" s="67">
        <f t="shared" si="33"/>
        <v>0.61415667510350991</v>
      </c>
      <c r="BV113" s="66">
        <f t="shared" si="34"/>
        <v>2.9125607478073401</v>
      </c>
      <c r="BW113" s="66">
        <f t="shared" si="35"/>
        <v>0.3433404782210393</v>
      </c>
      <c r="BX113" s="65">
        <f t="shared" si="36"/>
        <v>2.37598484843771E-4</v>
      </c>
      <c r="BZ113" s="61">
        <f t="shared" si="37"/>
        <v>2.300541707871686E-4</v>
      </c>
      <c r="CA113" s="64">
        <f t="shared" si="38"/>
        <v>15.856650334268018</v>
      </c>
      <c r="CB113" s="63">
        <f t="shared" si="39"/>
        <v>-93.917491420945424</v>
      </c>
      <c r="CC113" s="62">
        <v>0</v>
      </c>
      <c r="CD113" s="60">
        <f t="shared" si="40"/>
        <v>0</v>
      </c>
      <c r="CE113" s="61">
        <f t="shared" si="41"/>
        <v>1</v>
      </c>
      <c r="CF113" s="66"/>
      <c r="CH113" s="66"/>
      <c r="CJ113" s="66"/>
      <c r="CL113" s="66"/>
      <c r="CN113" s="66"/>
      <c r="CP113" s="66"/>
      <c r="CR113" s="66"/>
    </row>
    <row r="114" spans="2:96" ht="15.75" thickBot="1">
      <c r="B114" s="71"/>
      <c r="C114" s="72">
        <v>19.115092455285531</v>
      </c>
      <c r="D114" s="72">
        <v>19.115092455285531</v>
      </c>
      <c r="E114" s="80">
        <v>0.2</v>
      </c>
      <c r="F114" s="72"/>
      <c r="BO114" s="77">
        <v>1972</v>
      </c>
      <c r="BP114" s="64">
        <f t="shared" si="29"/>
        <v>46</v>
      </c>
      <c r="BQ114" s="70">
        <f t="shared" si="30"/>
        <v>4.9870912274073591</v>
      </c>
      <c r="BR114" s="69">
        <f t="shared" si="31"/>
        <v>2.5023657791240486E-3</v>
      </c>
      <c r="BS114" s="68">
        <f t="shared" si="32"/>
        <v>4.78329532248988E-5</v>
      </c>
      <c r="BT114" s="67">
        <f t="shared" si="33"/>
        <v>0.75137551781087253</v>
      </c>
      <c r="BV114" s="66">
        <f t="shared" si="34"/>
        <v>2.9125607478073401</v>
      </c>
      <c r="BW114" s="66">
        <f t="shared" si="35"/>
        <v>0.3433404782210393</v>
      </c>
      <c r="BX114" s="65">
        <f t="shared" si="36"/>
        <v>1.3931638201454476E-4</v>
      </c>
      <c r="BZ114" s="61">
        <f t="shared" si="37"/>
        <v>1.3489275726021009E-4</v>
      </c>
      <c r="CA114" s="64">
        <f t="shared" si="38"/>
        <v>15.856650334268018</v>
      </c>
      <c r="CB114" s="63">
        <f t="shared" si="39"/>
        <v>-93.917491420945424</v>
      </c>
      <c r="CC114" s="62">
        <v>0</v>
      </c>
      <c r="CD114" s="60">
        <f t="shared" si="40"/>
        <v>0</v>
      </c>
      <c r="CE114" s="61">
        <f t="shared" si="41"/>
        <v>1</v>
      </c>
      <c r="CF114" s="66"/>
      <c r="CH114" s="66"/>
      <c r="CJ114" s="66"/>
      <c r="CL114" s="66"/>
      <c r="CN114" s="66"/>
      <c r="CP114" s="66"/>
      <c r="CR114" s="66"/>
    </row>
    <row r="115" spans="2:96" ht="15.75" thickBot="1">
      <c r="B115" s="71"/>
      <c r="C115" s="72">
        <v>5.1632720999909187</v>
      </c>
      <c r="D115" s="72">
        <v>5.1632720999909187</v>
      </c>
      <c r="E115" s="80">
        <v>0.2</v>
      </c>
      <c r="F115" s="72"/>
      <c r="BO115" s="77">
        <v>1972</v>
      </c>
      <c r="BP115" s="64">
        <f t="shared" si="29"/>
        <v>46</v>
      </c>
      <c r="BQ115" s="70">
        <f t="shared" si="30"/>
        <v>4.9870912274073591</v>
      </c>
      <c r="BR115" s="69">
        <f t="shared" si="31"/>
        <v>2.5023657791240486E-3</v>
      </c>
      <c r="BS115" s="68">
        <f t="shared" si="32"/>
        <v>1.2920395411323237E-5</v>
      </c>
      <c r="BT115" s="67">
        <f t="shared" si="33"/>
        <v>0.92569332381171221</v>
      </c>
      <c r="BV115" s="66">
        <f t="shared" si="34"/>
        <v>2.9125607478073401</v>
      </c>
      <c r="BW115" s="66">
        <f t="shared" si="35"/>
        <v>0.3433404782210393</v>
      </c>
      <c r="BX115" s="65">
        <f t="shared" si="36"/>
        <v>3.7631436521170135E-5</v>
      </c>
      <c r="BZ115" s="61">
        <f t="shared" si="37"/>
        <v>3.6436549374884331E-5</v>
      </c>
      <c r="CA115" s="64">
        <f t="shared" si="38"/>
        <v>15.856650334268018</v>
      </c>
      <c r="CB115" s="63">
        <f t="shared" si="39"/>
        <v>-93.917491420945424</v>
      </c>
      <c r="CC115" s="62">
        <v>0</v>
      </c>
      <c r="CD115" s="60">
        <f t="shared" si="40"/>
        <v>0</v>
      </c>
      <c r="CE115" s="61">
        <f t="shared" si="41"/>
        <v>1</v>
      </c>
      <c r="CF115" s="66"/>
      <c r="CH115" s="66"/>
      <c r="CJ115" s="66"/>
      <c r="CL115" s="66"/>
      <c r="CN115" s="66"/>
      <c r="CP115" s="66"/>
      <c r="CR115" s="66"/>
    </row>
    <row r="116" spans="2:96" ht="15.75" thickBot="1">
      <c r="B116" s="71"/>
      <c r="C116" s="72">
        <v>21.119980026026685</v>
      </c>
      <c r="D116" s="72">
        <v>21.119980026026685</v>
      </c>
      <c r="E116" s="80">
        <v>0.2</v>
      </c>
      <c r="F116" s="72"/>
      <c r="BO116" s="77">
        <v>1972</v>
      </c>
      <c r="BP116" s="64">
        <f t="shared" si="29"/>
        <v>46</v>
      </c>
      <c r="BQ116" s="70">
        <f t="shared" si="30"/>
        <v>4.9870912274073591</v>
      </c>
      <c r="BR116" s="69">
        <f t="shared" si="31"/>
        <v>2.5023657791240486E-3</v>
      </c>
      <c r="BS116" s="68">
        <f t="shared" si="32"/>
        <v>5.2849915272912611E-5</v>
      </c>
      <c r="BT116" s="67">
        <f t="shared" si="33"/>
        <v>0.72918260332340945</v>
      </c>
      <c r="BV116" s="66">
        <f t="shared" si="34"/>
        <v>2.9125607478073401</v>
      </c>
      <c r="BW116" s="66">
        <f t="shared" si="35"/>
        <v>0.3433404782210393</v>
      </c>
      <c r="BX116" s="65">
        <f t="shared" si="36"/>
        <v>1.5392858874882891E-4</v>
      </c>
      <c r="BZ116" s="61">
        <f t="shared" si="37"/>
        <v>1.4904099185790453E-4</v>
      </c>
      <c r="CA116" s="64">
        <f t="shared" si="38"/>
        <v>15.856650334268018</v>
      </c>
      <c r="CB116" s="63">
        <f t="shared" si="39"/>
        <v>-93.917491420945424</v>
      </c>
      <c r="CC116" s="62">
        <v>0</v>
      </c>
      <c r="CD116" s="60">
        <f t="shared" si="40"/>
        <v>0</v>
      </c>
      <c r="CE116" s="61">
        <f t="shared" si="41"/>
        <v>1</v>
      </c>
      <c r="CF116" s="66"/>
      <c r="CH116" s="66"/>
      <c r="CJ116" s="66"/>
      <c r="CL116" s="66"/>
      <c r="CN116" s="66"/>
      <c r="CP116" s="66"/>
      <c r="CR116" s="66"/>
    </row>
    <row r="117" spans="2:96" ht="15.75" thickBot="1">
      <c r="B117" s="71"/>
      <c r="C117" s="72">
        <v>5.7674847925430486</v>
      </c>
      <c r="D117" s="72">
        <v>5.7674847925430486</v>
      </c>
      <c r="E117" s="80">
        <v>0.2</v>
      </c>
      <c r="F117" s="72"/>
      <c r="BO117" s="77">
        <v>1972</v>
      </c>
      <c r="BP117" s="64">
        <f t="shared" si="29"/>
        <v>46</v>
      </c>
      <c r="BQ117" s="70">
        <f t="shared" si="30"/>
        <v>4.9870912274073591</v>
      </c>
      <c r="BR117" s="69">
        <f t="shared" si="31"/>
        <v>2.5023657791240486E-3</v>
      </c>
      <c r="BS117" s="68">
        <f t="shared" si="32"/>
        <v>1.4432356576478087E-5</v>
      </c>
      <c r="BT117" s="67">
        <f t="shared" si="33"/>
        <v>0.91736691357305544</v>
      </c>
      <c r="BV117" s="66">
        <f t="shared" si="34"/>
        <v>2.9125607478073401</v>
      </c>
      <c r="BW117" s="66">
        <f t="shared" si="35"/>
        <v>0.3433404782210393</v>
      </c>
      <c r="BX117" s="65">
        <f t="shared" si="36"/>
        <v>4.20351152630092E-5</v>
      </c>
      <c r="BZ117" s="61">
        <f t="shared" si="37"/>
        <v>4.0700400897477182E-5</v>
      </c>
      <c r="CA117" s="64">
        <f t="shared" si="38"/>
        <v>15.856650334268018</v>
      </c>
      <c r="CB117" s="63">
        <f t="shared" si="39"/>
        <v>-93.917491420945424</v>
      </c>
      <c r="CC117" s="62">
        <v>0</v>
      </c>
      <c r="CD117" s="60">
        <f t="shared" si="40"/>
        <v>0</v>
      </c>
      <c r="CE117" s="61">
        <f t="shared" si="41"/>
        <v>1</v>
      </c>
      <c r="CF117" s="66"/>
      <c r="CH117" s="66"/>
      <c r="CJ117" s="66"/>
      <c r="CL117" s="66"/>
      <c r="CN117" s="66"/>
      <c r="CP117" s="66"/>
      <c r="CR117" s="66"/>
    </row>
    <row r="118" spans="2:96" ht="15.75" thickBot="1">
      <c r="B118" s="71"/>
      <c r="C118" s="72">
        <v>8.1843355627515635</v>
      </c>
      <c r="D118" s="72">
        <v>8.1843355627515635</v>
      </c>
      <c r="E118" s="80">
        <v>0.2</v>
      </c>
      <c r="F118" s="72"/>
      <c r="BO118" s="77">
        <v>1972</v>
      </c>
      <c r="BP118" s="64">
        <f t="shared" si="29"/>
        <v>46</v>
      </c>
      <c r="BQ118" s="70">
        <f t="shared" si="30"/>
        <v>4.9870912274073591</v>
      </c>
      <c r="BR118" s="69">
        <f t="shared" si="31"/>
        <v>2.5023657791240486E-3</v>
      </c>
      <c r="BS118" s="68">
        <f t="shared" si="32"/>
        <v>2.0480201237097475E-5</v>
      </c>
      <c r="BT118" s="67">
        <f t="shared" si="33"/>
        <v>0.88480350878857039</v>
      </c>
      <c r="BV118" s="66">
        <f t="shared" si="34"/>
        <v>2.9125607478073401</v>
      </c>
      <c r="BW118" s="66">
        <f t="shared" si="35"/>
        <v>0.3433404782210393</v>
      </c>
      <c r="BX118" s="65">
        <f t="shared" si="36"/>
        <v>5.9649830230365431E-5</v>
      </c>
      <c r="BZ118" s="61">
        <f t="shared" si="37"/>
        <v>5.7755806987848573E-5</v>
      </c>
      <c r="CA118" s="64">
        <f t="shared" si="38"/>
        <v>15.856650334268018</v>
      </c>
      <c r="CB118" s="63">
        <f t="shared" si="39"/>
        <v>-93.917491420945424</v>
      </c>
      <c r="CC118" s="62">
        <v>0</v>
      </c>
      <c r="CD118" s="60">
        <f t="shared" si="40"/>
        <v>0</v>
      </c>
      <c r="CE118" s="61">
        <f t="shared" si="41"/>
        <v>1</v>
      </c>
    </row>
    <row r="119" spans="2:96" ht="15.75" thickBot="1">
      <c r="B119" s="71"/>
      <c r="C119" s="72">
        <v>6.6188754047755936</v>
      </c>
      <c r="D119" s="72">
        <v>6.6188754047755936</v>
      </c>
      <c r="E119" s="80">
        <v>0.2</v>
      </c>
      <c r="F119" s="72"/>
      <c r="BO119" s="77">
        <v>1972</v>
      </c>
      <c r="BP119" s="64">
        <f t="shared" si="29"/>
        <v>46</v>
      </c>
      <c r="BQ119" s="70">
        <f t="shared" si="30"/>
        <v>4.9870912274073591</v>
      </c>
      <c r="BR119" s="69">
        <f t="shared" si="31"/>
        <v>2.5023657791240486E-3</v>
      </c>
      <c r="BS119" s="68">
        <f t="shared" si="32"/>
        <v>1.6562847309196281E-5</v>
      </c>
      <c r="BT119" s="67">
        <f t="shared" si="33"/>
        <v>0.90576120753651457</v>
      </c>
      <c r="BV119" s="66">
        <f t="shared" si="34"/>
        <v>2.9125607478073401</v>
      </c>
      <c r="BW119" s="66">
        <f t="shared" si="35"/>
        <v>0.3433404782210393</v>
      </c>
      <c r="BX119" s="65">
        <f t="shared" si="36"/>
        <v>4.824029894469151E-5</v>
      </c>
      <c r="BZ119" s="61">
        <f t="shared" si="37"/>
        <v>4.6708555315676195E-5</v>
      </c>
      <c r="CA119" s="64">
        <f t="shared" si="38"/>
        <v>15.856650334268018</v>
      </c>
      <c r="CB119" s="63">
        <f t="shared" si="39"/>
        <v>-93.917491420945424</v>
      </c>
      <c r="CC119" s="62">
        <v>0</v>
      </c>
      <c r="CD119" s="60">
        <f t="shared" si="40"/>
        <v>0</v>
      </c>
      <c r="CE119" s="61">
        <f t="shared" si="41"/>
        <v>1</v>
      </c>
    </row>
    <row r="120" spans="2:96" ht="15.75" thickBot="1">
      <c r="B120" s="71"/>
      <c r="C120" s="72">
        <v>39.356217655781847</v>
      </c>
      <c r="D120" s="72">
        <v>39.356217655781847</v>
      </c>
      <c r="E120" s="80">
        <v>0.2</v>
      </c>
      <c r="F120" s="72"/>
      <c r="BO120" s="77">
        <v>1972</v>
      </c>
      <c r="BP120" s="64">
        <f t="shared" si="29"/>
        <v>46</v>
      </c>
      <c r="BQ120" s="70">
        <f t="shared" si="30"/>
        <v>4.9870912274073591</v>
      </c>
      <c r="BR120" s="69">
        <f t="shared" si="31"/>
        <v>2.5023657791240486E-3</v>
      </c>
      <c r="BS120" s="68">
        <f t="shared" si="32"/>
        <v>9.8483652257586171E-5</v>
      </c>
      <c r="BT120" s="67">
        <f t="shared" si="33"/>
        <v>0.55513813412339486</v>
      </c>
      <c r="BV120" s="66">
        <f t="shared" si="34"/>
        <v>2.9125607478073401</v>
      </c>
      <c r="BW120" s="66">
        <f t="shared" si="35"/>
        <v>0.3433404782210393</v>
      </c>
      <c r="BX120" s="65">
        <f t="shared" si="36"/>
        <v>2.8683961986615319E-4</v>
      </c>
      <c r="BZ120" s="61">
        <f t="shared" si="37"/>
        <v>2.7773178326707043E-4</v>
      </c>
      <c r="CA120" s="64">
        <f t="shared" si="38"/>
        <v>15.856650334268018</v>
      </c>
      <c r="CB120" s="63">
        <f t="shared" si="39"/>
        <v>-93.917491420945424</v>
      </c>
      <c r="CC120" s="62">
        <v>0</v>
      </c>
      <c r="CD120" s="60">
        <f t="shared" si="40"/>
        <v>0</v>
      </c>
      <c r="CE120" s="61">
        <f t="shared" si="41"/>
        <v>1</v>
      </c>
    </row>
    <row r="121" spans="2:96" ht="15.75" thickBot="1">
      <c r="B121" s="71"/>
      <c r="C121" s="72">
        <v>28.040961777078344</v>
      </c>
      <c r="D121" s="72">
        <v>28.040961777078344</v>
      </c>
      <c r="E121" s="80">
        <v>0.2</v>
      </c>
      <c r="F121" s="72"/>
      <c r="BO121" s="77">
        <v>1972</v>
      </c>
      <c r="BP121" s="64">
        <f t="shared" si="29"/>
        <v>46</v>
      </c>
      <c r="BQ121" s="70">
        <f t="shared" si="30"/>
        <v>4.9870912274073591</v>
      </c>
      <c r="BR121" s="69">
        <f t="shared" si="31"/>
        <v>2.5023657791240486E-3</v>
      </c>
      <c r="BS121" s="68">
        <f t="shared" si="32"/>
        <v>7.0168743164686321E-5</v>
      </c>
      <c r="BT121" s="67">
        <f t="shared" si="33"/>
        <v>0.65748823465433537</v>
      </c>
      <c r="BV121" s="66">
        <f t="shared" si="34"/>
        <v>2.9125607478073401</v>
      </c>
      <c r="BW121" s="66">
        <f t="shared" si="35"/>
        <v>0.3433404782210393</v>
      </c>
      <c r="BX121" s="65">
        <f t="shared" si="36"/>
        <v>2.0437072706443998E-4</v>
      </c>
      <c r="BZ121" s="61">
        <f t="shared" si="37"/>
        <v>1.9788147293487717E-4</v>
      </c>
      <c r="CA121" s="64">
        <f t="shared" si="38"/>
        <v>15.856650334268018</v>
      </c>
      <c r="CB121" s="63">
        <f t="shared" si="39"/>
        <v>-93.917491420945424</v>
      </c>
      <c r="CC121" s="62">
        <v>0</v>
      </c>
      <c r="CD121" s="60">
        <f t="shared" si="40"/>
        <v>0</v>
      </c>
      <c r="CE121" s="61">
        <f t="shared" si="41"/>
        <v>1</v>
      </c>
    </row>
    <row r="122" spans="2:96" ht="15.75" thickBot="1">
      <c r="B122" s="71"/>
      <c r="C122" s="72">
        <v>14.720818327633685</v>
      </c>
      <c r="D122" s="72">
        <v>14.720818327633685</v>
      </c>
      <c r="E122" s="80">
        <v>0.2</v>
      </c>
      <c r="F122" s="72"/>
      <c r="BO122" s="77">
        <v>1972</v>
      </c>
      <c r="BP122" s="64">
        <f t="shared" si="29"/>
        <v>46</v>
      </c>
      <c r="BQ122" s="70">
        <f t="shared" si="30"/>
        <v>4.9870912274073591</v>
      </c>
      <c r="BR122" s="69">
        <f t="shared" si="31"/>
        <v>2.5023657791240486E-3</v>
      </c>
      <c r="BS122" s="68">
        <f t="shared" si="32"/>
        <v>3.683687202377264E-5</v>
      </c>
      <c r="BT122" s="67">
        <f t="shared" si="33"/>
        <v>0.80240874229218973</v>
      </c>
      <c r="BV122" s="66">
        <f t="shared" si="34"/>
        <v>2.9125607478073401</v>
      </c>
      <c r="BW122" s="66">
        <f t="shared" si="35"/>
        <v>0.3433404782210393</v>
      </c>
      <c r="BX122" s="65">
        <f t="shared" si="36"/>
        <v>1.0728962752844252E-4</v>
      </c>
      <c r="BZ122" s="61">
        <f t="shared" si="37"/>
        <v>1.0388292800498937E-4</v>
      </c>
      <c r="CA122" s="64">
        <f t="shared" si="38"/>
        <v>15.856650334268018</v>
      </c>
      <c r="CB122" s="63">
        <f t="shared" si="39"/>
        <v>-93.917491420945424</v>
      </c>
      <c r="CC122" s="62">
        <v>0</v>
      </c>
      <c r="CD122" s="60">
        <f t="shared" si="40"/>
        <v>0</v>
      </c>
      <c r="CE122" s="61">
        <f t="shared" si="41"/>
        <v>1</v>
      </c>
    </row>
    <row r="123" spans="2:96" ht="15.75" thickBot="1">
      <c r="B123" s="71"/>
      <c r="C123" s="72">
        <v>21.477014798898399</v>
      </c>
      <c r="D123" s="72">
        <v>21.477014798898399</v>
      </c>
      <c r="E123" s="80">
        <v>0.2</v>
      </c>
      <c r="F123" s="72"/>
      <c r="BO123" s="77">
        <v>1972</v>
      </c>
      <c r="BP123" s="64">
        <f t="shared" si="29"/>
        <v>46</v>
      </c>
      <c r="BQ123" s="70">
        <f t="shared" si="30"/>
        <v>4.9870912274073591</v>
      </c>
      <c r="BR123" s="69">
        <f t="shared" si="31"/>
        <v>2.5023657791240486E-3</v>
      </c>
      <c r="BS123" s="68">
        <f t="shared" si="32"/>
        <v>5.3743346870504112E-5</v>
      </c>
      <c r="BT123" s="67">
        <f t="shared" si="33"/>
        <v>0.72529976479586489</v>
      </c>
      <c r="BV123" s="66">
        <f t="shared" si="34"/>
        <v>2.9125607478073401</v>
      </c>
      <c r="BW123" s="66">
        <f t="shared" si="35"/>
        <v>0.3433404782210393</v>
      </c>
      <c r="BX123" s="65">
        <f t="shared" si="36"/>
        <v>1.5653076255082472E-4</v>
      </c>
      <c r="BZ123" s="61">
        <f t="shared" si="37"/>
        <v>1.5156054048489121E-4</v>
      </c>
      <c r="CA123" s="64">
        <f t="shared" si="38"/>
        <v>15.856650334268018</v>
      </c>
      <c r="CB123" s="63">
        <f t="shared" si="39"/>
        <v>-93.917491420945424</v>
      </c>
      <c r="CC123" s="62">
        <v>0</v>
      </c>
      <c r="CD123" s="60">
        <f t="shared" si="40"/>
        <v>0</v>
      </c>
      <c r="CE123" s="61">
        <f t="shared" si="41"/>
        <v>1</v>
      </c>
    </row>
    <row r="124" spans="2:96" ht="15.75" thickBot="1">
      <c r="B124" s="71"/>
      <c r="C124" s="72">
        <v>75.389265502526982</v>
      </c>
      <c r="D124" s="72">
        <v>75.389265502526982</v>
      </c>
      <c r="E124" s="80">
        <v>0.2</v>
      </c>
      <c r="F124" s="72"/>
      <c r="BO124" s="77">
        <v>1972</v>
      </c>
      <c r="BP124" s="64">
        <f t="shared" si="29"/>
        <v>46</v>
      </c>
      <c r="BQ124" s="70">
        <f t="shared" si="30"/>
        <v>4.9870912274073591</v>
      </c>
      <c r="BR124" s="69">
        <f t="shared" si="31"/>
        <v>2.5023657791240486E-3</v>
      </c>
      <c r="BS124" s="68">
        <f t="shared" si="32"/>
        <v>1.8865151810682068E-4</v>
      </c>
      <c r="BT124" s="67">
        <f t="shared" si="33"/>
        <v>0.32388023641883895</v>
      </c>
      <c r="BV124" s="66">
        <f t="shared" si="34"/>
        <v>2.9125607478073401</v>
      </c>
      <c r="BW124" s="66">
        <f t="shared" si="35"/>
        <v>0.3433404782210393</v>
      </c>
      <c r="BX124" s="65">
        <f t="shared" si="36"/>
        <v>5.4945900665219157E-4</v>
      </c>
      <c r="BZ124" s="61">
        <f t="shared" si="37"/>
        <v>5.3201238315988024E-4</v>
      </c>
      <c r="CA124" s="64">
        <f t="shared" si="38"/>
        <v>15.856650334268018</v>
      </c>
      <c r="CB124" s="63">
        <f t="shared" si="39"/>
        <v>-93.917491420945424</v>
      </c>
      <c r="CC124" s="62">
        <v>0</v>
      </c>
      <c r="CD124" s="60">
        <f t="shared" si="40"/>
        <v>0</v>
      </c>
      <c r="CE124" s="61">
        <f t="shared" si="41"/>
        <v>1</v>
      </c>
    </row>
    <row r="125" spans="2:96" ht="15.75" thickBot="1">
      <c r="B125" s="71"/>
      <c r="C125" s="72">
        <v>8.3491208425385075</v>
      </c>
      <c r="D125" s="72">
        <v>8.3491208425385075</v>
      </c>
      <c r="E125" s="80">
        <v>0.2</v>
      </c>
      <c r="F125" s="72"/>
      <c r="BO125" s="77">
        <v>1972</v>
      </c>
      <c r="BP125" s="64">
        <f t="shared" si="29"/>
        <v>46</v>
      </c>
      <c r="BQ125" s="70">
        <f t="shared" si="30"/>
        <v>4.9870912274073591</v>
      </c>
      <c r="BR125" s="69">
        <f t="shared" si="31"/>
        <v>2.5023657791240486E-3</v>
      </c>
      <c r="BS125" s="68">
        <f t="shared" si="32"/>
        <v>2.0892554282139707E-5</v>
      </c>
      <c r="BT125" s="67">
        <f t="shared" si="33"/>
        <v>0.88262584092627605</v>
      </c>
      <c r="BV125" s="66">
        <f t="shared" si="34"/>
        <v>2.9125607478073401</v>
      </c>
      <c r="BW125" s="66">
        <f t="shared" si="35"/>
        <v>0.3433404782210393</v>
      </c>
      <c r="BX125" s="65">
        <f t="shared" si="36"/>
        <v>6.0850833523594271E-5</v>
      </c>
      <c r="BZ125" s="61">
        <f t="shared" si="37"/>
        <v>5.8918675584919354E-5</v>
      </c>
      <c r="CA125" s="64">
        <f t="shared" si="38"/>
        <v>15.856650334268018</v>
      </c>
      <c r="CB125" s="63">
        <f t="shared" si="39"/>
        <v>-93.917491420945424</v>
      </c>
      <c r="CC125" s="62">
        <v>0</v>
      </c>
      <c r="CD125" s="60">
        <f t="shared" si="40"/>
        <v>0</v>
      </c>
      <c r="CE125" s="61">
        <f t="shared" si="41"/>
        <v>1</v>
      </c>
    </row>
    <row r="126" spans="2:96" ht="15.75" thickBot="1">
      <c r="B126" s="71"/>
      <c r="C126" s="72">
        <v>43.530778077051103</v>
      </c>
      <c r="D126" s="72">
        <v>43.530778077051103</v>
      </c>
      <c r="E126" s="80">
        <v>0.2</v>
      </c>
      <c r="F126" s="72"/>
      <c r="BO126" s="77">
        <v>1972</v>
      </c>
      <c r="BP126" s="64">
        <f t="shared" si="29"/>
        <v>46</v>
      </c>
      <c r="BQ126" s="70">
        <f t="shared" si="30"/>
        <v>4.9870912274073591</v>
      </c>
      <c r="BR126" s="69">
        <f t="shared" si="31"/>
        <v>2.5023657791240486E-3</v>
      </c>
      <c r="BS126" s="68">
        <f t="shared" si="32"/>
        <v>1.0892992939865603E-4</v>
      </c>
      <c r="BT126" s="67">
        <f t="shared" si="33"/>
        <v>0.52154211097638514</v>
      </c>
      <c r="BV126" s="66">
        <f t="shared" si="34"/>
        <v>2.9125607478073401</v>
      </c>
      <c r="BW126" s="66">
        <f t="shared" si="35"/>
        <v>0.3433404782210393</v>
      </c>
      <c r="BX126" s="65">
        <f t="shared" si="36"/>
        <v>3.1726503662795035E-4</v>
      </c>
      <c r="BZ126" s="61">
        <f t="shared" si="37"/>
        <v>3.0719112105953014E-4</v>
      </c>
      <c r="CA126" s="64">
        <f t="shared" si="38"/>
        <v>15.856650334268018</v>
      </c>
      <c r="CB126" s="63">
        <f t="shared" si="39"/>
        <v>-93.917491420945424</v>
      </c>
      <c r="CC126" s="62">
        <v>0</v>
      </c>
      <c r="CD126" s="60">
        <f t="shared" si="40"/>
        <v>0</v>
      </c>
      <c r="CE126" s="61">
        <f t="shared" si="41"/>
        <v>1</v>
      </c>
    </row>
    <row r="127" spans="2:96" ht="15.75" thickBot="1">
      <c r="B127" s="71"/>
      <c r="C127" s="72">
        <v>23.289652876554786</v>
      </c>
      <c r="D127" s="72">
        <v>23.289652876554786</v>
      </c>
      <c r="E127" s="80">
        <v>0.2</v>
      </c>
      <c r="F127" s="72"/>
      <c r="BO127" s="77">
        <v>1972</v>
      </c>
      <c r="BP127" s="64">
        <f t="shared" si="29"/>
        <v>46</v>
      </c>
      <c r="BQ127" s="70">
        <f t="shared" si="30"/>
        <v>4.9870912274073591</v>
      </c>
      <c r="BR127" s="69">
        <f t="shared" si="31"/>
        <v>2.5023657791240486E-3</v>
      </c>
      <c r="BS127" s="68">
        <f t="shared" si="32"/>
        <v>5.827923036596866E-5</v>
      </c>
      <c r="BT127" s="67">
        <f t="shared" si="33"/>
        <v>0.70590353933054095</v>
      </c>
      <c r="BV127" s="66">
        <f t="shared" si="34"/>
        <v>2.9125607478073401</v>
      </c>
      <c r="BW127" s="66">
        <f t="shared" si="35"/>
        <v>0.3433404782210393</v>
      </c>
      <c r="BX127" s="65">
        <f t="shared" si="36"/>
        <v>1.6974179877634192E-4</v>
      </c>
      <c r="BZ127" s="61">
        <f t="shared" si="37"/>
        <v>1.6435209505266977E-4</v>
      </c>
      <c r="CA127" s="64">
        <f t="shared" si="38"/>
        <v>15.856650334268018</v>
      </c>
      <c r="CB127" s="63">
        <f t="shared" si="39"/>
        <v>-93.917491420945424</v>
      </c>
      <c r="CC127" s="62">
        <v>0</v>
      </c>
      <c r="CD127" s="60">
        <f t="shared" si="40"/>
        <v>0</v>
      </c>
      <c r="CE127" s="61">
        <f t="shared" si="41"/>
        <v>1</v>
      </c>
    </row>
    <row r="128" spans="2:96" ht="15.75" thickBot="1">
      <c r="B128" s="71"/>
      <c r="C128" s="72">
        <v>120.34818267106493</v>
      </c>
      <c r="D128" s="72">
        <v>120.34818267106493</v>
      </c>
      <c r="E128" s="80">
        <v>0.2</v>
      </c>
      <c r="F128" s="72"/>
      <c r="BO128" s="77">
        <v>1972</v>
      </c>
      <c r="BP128" s="64">
        <f t="shared" si="29"/>
        <v>46</v>
      </c>
      <c r="BQ128" s="70">
        <f t="shared" si="30"/>
        <v>4.9870912274073591</v>
      </c>
      <c r="BR128" s="69">
        <f t="shared" si="31"/>
        <v>2.5023657791240486E-3</v>
      </c>
      <c r="BS128" s="68">
        <f t="shared" si="32"/>
        <v>3.0115517389584271E-4</v>
      </c>
      <c r="BT128" s="67">
        <f t="shared" si="33"/>
        <v>0.16534793650320792</v>
      </c>
      <c r="BV128" s="66">
        <f t="shared" si="34"/>
        <v>2.9125607478073401</v>
      </c>
      <c r="BW128" s="66">
        <f t="shared" si="35"/>
        <v>0.3433404782210393</v>
      </c>
      <c r="BX128" s="65">
        <f t="shared" si="36"/>
        <v>8.7713273848812523E-4</v>
      </c>
      <c r="BZ128" s="61">
        <f t="shared" si="37"/>
        <v>8.4928169872735713E-4</v>
      </c>
      <c r="CA128" s="64">
        <f t="shared" si="38"/>
        <v>15.856650334268018</v>
      </c>
      <c r="CB128" s="63">
        <f t="shared" si="39"/>
        <v>-93.917491420945424</v>
      </c>
      <c r="CC128" s="62">
        <v>0</v>
      </c>
      <c r="CD128" s="60">
        <f t="shared" si="40"/>
        <v>0</v>
      </c>
      <c r="CE128" s="61">
        <f t="shared" si="41"/>
        <v>1</v>
      </c>
    </row>
    <row r="129" spans="2:83" ht="15.75" thickBot="1">
      <c r="B129" s="71"/>
      <c r="C129" s="72">
        <v>15.791922646248821</v>
      </c>
      <c r="D129" s="72">
        <v>15.791922646248821</v>
      </c>
      <c r="E129" s="80">
        <v>0.2</v>
      </c>
      <c r="F129" s="72"/>
      <c r="BO129" s="77">
        <v>1972</v>
      </c>
      <c r="BP129" s="64">
        <f t="shared" si="29"/>
        <v>46</v>
      </c>
      <c r="BQ129" s="70">
        <f t="shared" si="30"/>
        <v>4.9870912274073591</v>
      </c>
      <c r="BR129" s="69">
        <f t="shared" si="31"/>
        <v>2.5023657791240486E-3</v>
      </c>
      <c r="BS129" s="68">
        <f t="shared" si="32"/>
        <v>3.9517166816547143E-5</v>
      </c>
      <c r="BT129" s="67">
        <f t="shared" si="33"/>
        <v>0.78965859204708067</v>
      </c>
      <c r="BV129" s="66">
        <f t="shared" si="34"/>
        <v>2.9125607478073401</v>
      </c>
      <c r="BW129" s="66">
        <f t="shared" si="35"/>
        <v>0.3433404782210393</v>
      </c>
      <c r="BX129" s="65">
        <f t="shared" si="36"/>
        <v>1.1509614893442996E-4</v>
      </c>
      <c r="BZ129" s="61">
        <f t="shared" si="37"/>
        <v>1.1144157388594944E-4</v>
      </c>
      <c r="CA129" s="64">
        <f t="shared" si="38"/>
        <v>15.856650334268018</v>
      </c>
      <c r="CB129" s="63">
        <f t="shared" si="39"/>
        <v>-93.917491420945424</v>
      </c>
      <c r="CC129" s="62">
        <v>0</v>
      </c>
      <c r="CD129" s="60">
        <f t="shared" si="40"/>
        <v>0</v>
      </c>
      <c r="CE129" s="61">
        <f t="shared" si="41"/>
        <v>1</v>
      </c>
    </row>
    <row r="130" spans="2:83" ht="15.75" thickBot="1">
      <c r="B130" s="71"/>
      <c r="C130" s="72">
        <v>140.56184365826343</v>
      </c>
      <c r="D130" s="72">
        <v>140.56184365826343</v>
      </c>
      <c r="E130" s="80">
        <v>0.2</v>
      </c>
      <c r="F130" s="72"/>
      <c r="BO130" s="77">
        <v>1972</v>
      </c>
      <c r="BP130" s="64">
        <f t="shared" si="29"/>
        <v>46</v>
      </c>
      <c r="BQ130" s="70">
        <f t="shared" si="30"/>
        <v>4.9870912274073591</v>
      </c>
      <c r="BR130" s="69">
        <f t="shared" si="31"/>
        <v>2.5023657791240486E-3</v>
      </c>
      <c r="BS130" s="68">
        <f t="shared" si="32"/>
        <v>3.5173714742102311E-4</v>
      </c>
      <c r="BT130" s="67">
        <f t="shared" si="33"/>
        <v>0.12221405860578774</v>
      </c>
      <c r="BV130" s="66">
        <f t="shared" si="34"/>
        <v>2.9125607478073401</v>
      </c>
      <c r="BW130" s="66">
        <f t="shared" si="35"/>
        <v>0.3433404782210393</v>
      </c>
      <c r="BX130" s="65">
        <f t="shared" si="36"/>
        <v>1.0244558091241957E-3</v>
      </c>
      <c r="BZ130" s="61">
        <f t="shared" si="37"/>
        <v>9.9192691330137264E-4</v>
      </c>
      <c r="CA130" s="64">
        <f t="shared" si="38"/>
        <v>15.856650334268018</v>
      </c>
      <c r="CB130" s="63">
        <f t="shared" si="39"/>
        <v>-93.917491420945424</v>
      </c>
      <c r="CC130" s="62">
        <v>0</v>
      </c>
      <c r="CD130" s="60">
        <f t="shared" si="40"/>
        <v>0</v>
      </c>
      <c r="CE130" s="61">
        <f t="shared" si="41"/>
        <v>1</v>
      </c>
    </row>
    <row r="131" spans="2:83" ht="15.75" thickBot="1">
      <c r="B131" s="71"/>
      <c r="C131" s="72">
        <v>13.457464515933779</v>
      </c>
      <c r="D131" s="72">
        <v>13.457464515933779</v>
      </c>
      <c r="E131" s="80">
        <v>0.2</v>
      </c>
      <c r="F131" s="72"/>
      <c r="BO131" s="77">
        <v>1972</v>
      </c>
      <c r="BP131" s="64">
        <f t="shared" si="29"/>
        <v>46</v>
      </c>
      <c r="BQ131" s="70">
        <f t="shared" si="30"/>
        <v>4.9870912274073591</v>
      </c>
      <c r="BR131" s="69">
        <f t="shared" si="31"/>
        <v>2.5023657791240486E-3</v>
      </c>
      <c r="BS131" s="68">
        <f t="shared" si="32"/>
        <v>3.3675498678448868E-5</v>
      </c>
      <c r="BT131" s="67">
        <f t="shared" si="33"/>
        <v>0.81771224736665338</v>
      </c>
      <c r="BV131" s="66">
        <f t="shared" si="34"/>
        <v>2.9125607478073401</v>
      </c>
      <c r="BW131" s="66">
        <f t="shared" si="35"/>
        <v>0.3433404782210393</v>
      </c>
      <c r="BX131" s="65">
        <f t="shared" si="36"/>
        <v>9.8081935613688126E-5</v>
      </c>
      <c r="BZ131" s="61">
        <f t="shared" si="37"/>
        <v>9.4967602094113418E-5</v>
      </c>
      <c r="CA131" s="64">
        <f t="shared" si="38"/>
        <v>15.856650334268018</v>
      </c>
      <c r="CB131" s="63">
        <f t="shared" si="39"/>
        <v>-93.917491420945424</v>
      </c>
      <c r="CC131" s="62">
        <v>0</v>
      </c>
      <c r="CD131" s="60">
        <f t="shared" si="40"/>
        <v>0</v>
      </c>
      <c r="CE131" s="61">
        <f t="shared" si="41"/>
        <v>1</v>
      </c>
    </row>
    <row r="132" spans="2:83" ht="15.75" thickBot="1">
      <c r="B132" s="71"/>
      <c r="C132" s="72">
        <v>7.5251944436037874</v>
      </c>
      <c r="D132" s="72">
        <v>7.5251944436037874</v>
      </c>
      <c r="E132" s="80">
        <v>0.2</v>
      </c>
      <c r="F132" s="72"/>
      <c r="BO132" s="77">
        <v>1972</v>
      </c>
      <c r="BP132" s="64">
        <f t="shared" si="29"/>
        <v>46</v>
      </c>
      <c r="BQ132" s="70">
        <f t="shared" si="30"/>
        <v>4.9870912274073591</v>
      </c>
      <c r="BR132" s="69">
        <f t="shared" si="31"/>
        <v>2.5023657791240486E-3</v>
      </c>
      <c r="BS132" s="68">
        <f t="shared" si="32"/>
        <v>1.8830789056928552E-5</v>
      </c>
      <c r="BT132" s="67">
        <f t="shared" si="33"/>
        <v>0.89356804170286463</v>
      </c>
      <c r="BV132" s="66">
        <f t="shared" si="34"/>
        <v>2.9125607478073401</v>
      </c>
      <c r="BW132" s="66">
        <f t="shared" si="35"/>
        <v>0.3433404782210393</v>
      </c>
      <c r="BX132" s="65">
        <f t="shared" si="36"/>
        <v>5.48458170574501E-5</v>
      </c>
      <c r="BZ132" s="61">
        <f t="shared" si="37"/>
        <v>5.3104332599565468E-5</v>
      </c>
      <c r="CA132" s="64">
        <f t="shared" si="38"/>
        <v>15.856650334268018</v>
      </c>
      <c r="CB132" s="63">
        <f t="shared" si="39"/>
        <v>-93.917491420945424</v>
      </c>
      <c r="CC132" s="62">
        <v>0</v>
      </c>
      <c r="CD132" s="60">
        <f t="shared" si="40"/>
        <v>0</v>
      </c>
      <c r="CE132" s="61">
        <f t="shared" si="41"/>
        <v>1</v>
      </c>
    </row>
    <row r="133" spans="2:83" ht="15.75" thickBot="1">
      <c r="B133" s="71"/>
      <c r="C133" s="72">
        <v>17.302454377629143</v>
      </c>
      <c r="D133" s="72">
        <v>17.302454377629143</v>
      </c>
      <c r="E133" s="80">
        <v>0.2</v>
      </c>
      <c r="F133" s="72"/>
      <c r="BO133" s="77">
        <v>1972</v>
      </c>
      <c r="BP133" s="64">
        <f t="shared" si="29"/>
        <v>46</v>
      </c>
      <c r="BQ133" s="70">
        <f t="shared" si="30"/>
        <v>4.9870912274073591</v>
      </c>
      <c r="BR133" s="69">
        <f t="shared" si="31"/>
        <v>2.5023657791240486E-3</v>
      </c>
      <c r="BS133" s="68">
        <f t="shared" si="32"/>
        <v>4.3297069729434252E-5</v>
      </c>
      <c r="BT133" s="67">
        <f t="shared" si="33"/>
        <v>0.77202118416693821</v>
      </c>
      <c r="BV133" s="66">
        <f t="shared" si="34"/>
        <v>2.9125607478073401</v>
      </c>
      <c r="BW133" s="66">
        <f t="shared" si="35"/>
        <v>0.3433404782210393</v>
      </c>
      <c r="BX133" s="65">
        <f t="shared" si="36"/>
        <v>1.2610534578902757E-4</v>
      </c>
      <c r="BZ133" s="61">
        <f t="shared" si="37"/>
        <v>1.2210120269243153E-4</v>
      </c>
      <c r="CA133" s="64">
        <f t="shared" si="38"/>
        <v>15.856650334268018</v>
      </c>
      <c r="CB133" s="63">
        <f t="shared" si="39"/>
        <v>-93.917491420945424</v>
      </c>
      <c r="CC133" s="62">
        <v>0</v>
      </c>
      <c r="CD133" s="60">
        <f t="shared" si="40"/>
        <v>0</v>
      </c>
      <c r="CE133" s="61">
        <f t="shared" si="41"/>
        <v>1</v>
      </c>
    </row>
    <row r="134" spans="2:83" ht="15.75" thickBot="1">
      <c r="B134" s="71"/>
      <c r="C134" s="72">
        <v>26.091002632932835</v>
      </c>
      <c r="D134" s="72">
        <v>26.091002632932835</v>
      </c>
      <c r="E134" s="80">
        <v>0.2</v>
      </c>
      <c r="F134" s="72"/>
      <c r="BO134" s="77">
        <v>1972</v>
      </c>
      <c r="BP134" s="64">
        <f t="shared" si="29"/>
        <v>46</v>
      </c>
      <c r="BQ134" s="70">
        <f t="shared" si="30"/>
        <v>4.9870912274073591</v>
      </c>
      <c r="BR134" s="69">
        <f t="shared" si="31"/>
        <v>2.5023657791240486E-3</v>
      </c>
      <c r="BS134" s="68">
        <f t="shared" si="32"/>
        <v>6.5289232131686572E-5</v>
      </c>
      <c r="BT134" s="67">
        <f t="shared" si="33"/>
        <v>0.67694283304783132</v>
      </c>
      <c r="BV134" s="66">
        <f t="shared" si="34"/>
        <v>2.9125607478073401</v>
      </c>
      <c r="BW134" s="66">
        <f t="shared" si="35"/>
        <v>0.3433404782210393</v>
      </c>
      <c r="BX134" s="65">
        <f t="shared" si="36"/>
        <v>1.9015885476123207E-4</v>
      </c>
      <c r="BZ134" s="61">
        <f t="shared" si="37"/>
        <v>1.8412086120287295E-4</v>
      </c>
      <c r="CA134" s="64">
        <f t="shared" si="38"/>
        <v>15.856650334268018</v>
      </c>
      <c r="CB134" s="63">
        <f t="shared" si="39"/>
        <v>-93.917491420945424</v>
      </c>
      <c r="CC134" s="62">
        <v>0</v>
      </c>
      <c r="CD134" s="60">
        <f t="shared" si="40"/>
        <v>0</v>
      </c>
      <c r="CE134" s="61">
        <f t="shared" si="41"/>
        <v>1</v>
      </c>
    </row>
    <row r="135" spans="2:83" ht="15.75" thickBot="1">
      <c r="B135" s="71"/>
      <c r="C135" s="72">
        <v>10.408936839875311</v>
      </c>
      <c r="D135" s="72">
        <v>10.408936839875311</v>
      </c>
      <c r="E135" s="80">
        <v>0.2</v>
      </c>
      <c r="F135" s="72"/>
      <c r="BO135" s="77">
        <v>1972</v>
      </c>
      <c r="BP135" s="64">
        <f t="shared" si="29"/>
        <v>46</v>
      </c>
      <c r="BQ135" s="70">
        <f t="shared" si="30"/>
        <v>4.9870912274073591</v>
      </c>
      <c r="BR135" s="69">
        <f t="shared" si="31"/>
        <v>2.5023657791240486E-3</v>
      </c>
      <c r="BS135" s="68">
        <f t="shared" si="32"/>
        <v>2.6046967345167593E-5</v>
      </c>
      <c r="BT135" s="67">
        <f t="shared" si="33"/>
        <v>0.8558529740717149</v>
      </c>
      <c r="BV135" s="66">
        <f t="shared" si="34"/>
        <v>2.9125607478073401</v>
      </c>
      <c r="BW135" s="66">
        <f t="shared" si="35"/>
        <v>0.3433404782210393</v>
      </c>
      <c r="BX135" s="65">
        <f t="shared" si="36"/>
        <v>7.5863374688954697E-5</v>
      </c>
      <c r="BZ135" s="61">
        <f t="shared" si="37"/>
        <v>7.3454533048304056E-5</v>
      </c>
      <c r="CA135" s="64">
        <f t="shared" si="38"/>
        <v>15.856650334268018</v>
      </c>
      <c r="CB135" s="63">
        <f t="shared" si="39"/>
        <v>-93.917491420945424</v>
      </c>
      <c r="CC135" s="62">
        <v>0</v>
      </c>
      <c r="CD135" s="60">
        <f t="shared" si="40"/>
        <v>0</v>
      </c>
      <c r="CE135" s="61">
        <f t="shared" si="41"/>
        <v>1</v>
      </c>
    </row>
    <row r="136" spans="2:83" ht="15.75" thickBot="1">
      <c r="B136" s="71"/>
      <c r="C136" s="72">
        <v>9.9695094271101254</v>
      </c>
      <c r="D136" s="72">
        <v>9.9695094271101254</v>
      </c>
      <c r="E136" s="80">
        <v>0.2</v>
      </c>
      <c r="F136" s="72"/>
      <c r="BO136" s="77">
        <v>1972</v>
      </c>
      <c r="BP136" s="64">
        <f t="shared" si="29"/>
        <v>46</v>
      </c>
      <c r="BQ136" s="70">
        <f t="shared" si="30"/>
        <v>4.9870912274073591</v>
      </c>
      <c r="BR136" s="69">
        <f t="shared" si="31"/>
        <v>2.5023657791240486E-3</v>
      </c>
      <c r="BS136" s="68">
        <f t="shared" si="32"/>
        <v>2.4947359225054976E-5</v>
      </c>
      <c r="BT136" s="67">
        <f t="shared" si="33"/>
        <v>0.86149552390334894</v>
      </c>
      <c r="BV136" s="66">
        <f t="shared" si="34"/>
        <v>2.9125607478073401</v>
      </c>
      <c r="BW136" s="66">
        <f t="shared" si="35"/>
        <v>0.3433404782210393</v>
      </c>
      <c r="BX136" s="65">
        <f t="shared" si="36"/>
        <v>7.2660699240344472E-5</v>
      </c>
      <c r="BZ136" s="61">
        <f t="shared" si="37"/>
        <v>7.0353550122781986E-5</v>
      </c>
      <c r="CA136" s="64">
        <f t="shared" si="38"/>
        <v>15.856650334268018</v>
      </c>
      <c r="CB136" s="63">
        <f t="shared" si="39"/>
        <v>-93.917491420945424</v>
      </c>
      <c r="CC136" s="62">
        <v>0</v>
      </c>
      <c r="CD136" s="60">
        <f t="shared" si="40"/>
        <v>0</v>
      </c>
      <c r="CE136" s="61">
        <f t="shared" si="41"/>
        <v>1</v>
      </c>
    </row>
    <row r="137" spans="2:83" ht="15.75" thickBot="1">
      <c r="B137" s="71"/>
      <c r="C137" s="72">
        <v>151.19049420452131</v>
      </c>
      <c r="D137" s="72">
        <v>151.19049420452131</v>
      </c>
      <c r="E137" s="80">
        <v>0.2</v>
      </c>
      <c r="F137" s="72"/>
      <c r="BO137" s="77">
        <v>1972</v>
      </c>
      <c r="BP137" s="64">
        <f t="shared" si="29"/>
        <v>46</v>
      </c>
      <c r="BQ137" s="70">
        <f t="shared" si="30"/>
        <v>4.9870912274073591</v>
      </c>
      <c r="BR137" s="69">
        <f t="shared" si="31"/>
        <v>2.5023657791240486E-3</v>
      </c>
      <c r="BS137" s="68">
        <f t="shared" si="32"/>
        <v>3.7833391882624698E-4</v>
      </c>
      <c r="BT137" s="67">
        <f t="shared" si="33"/>
        <v>0.10425416168026246</v>
      </c>
      <c r="BV137" s="66">
        <f t="shared" si="34"/>
        <v>2.9125607478073401</v>
      </c>
      <c r="BW137" s="66">
        <f t="shared" si="35"/>
        <v>0.3433404782210393</v>
      </c>
      <c r="BX137" s="65">
        <f t="shared" si="36"/>
        <v>1.1019205215374553E-3</v>
      </c>
      <c r="BZ137" s="61">
        <f t="shared" si="37"/>
        <v>1.0669319378124374E-3</v>
      </c>
      <c r="CA137" s="64">
        <f t="shared" si="38"/>
        <v>15.856650334268018</v>
      </c>
      <c r="CB137" s="63">
        <f t="shared" si="39"/>
        <v>-93.917491420945424</v>
      </c>
      <c r="CC137" s="62">
        <v>0</v>
      </c>
      <c r="CD137" s="60">
        <f t="shared" si="40"/>
        <v>0</v>
      </c>
      <c r="CE137" s="61">
        <f t="shared" si="41"/>
        <v>1</v>
      </c>
    </row>
    <row r="138" spans="2:83" ht="15.75" thickBot="1">
      <c r="B138" s="71"/>
      <c r="C138" s="72">
        <v>18.785521895711643</v>
      </c>
      <c r="D138" s="72">
        <v>18.785521895711643</v>
      </c>
      <c r="E138" s="80">
        <v>0.2</v>
      </c>
      <c r="F138" s="72"/>
      <c r="BO138" s="77">
        <v>1972</v>
      </c>
      <c r="BP138" s="64">
        <f t="shared" si="29"/>
        <v>46</v>
      </c>
      <c r="BQ138" s="70">
        <f t="shared" si="30"/>
        <v>4.9870912274073591</v>
      </c>
      <c r="BR138" s="69">
        <f t="shared" si="31"/>
        <v>2.5023657791240486E-3</v>
      </c>
      <c r="BS138" s="68">
        <f t="shared" si="32"/>
        <v>4.7008247134814343E-5</v>
      </c>
      <c r="BT138" s="67">
        <f t="shared" si="33"/>
        <v>0.75508776996717841</v>
      </c>
      <c r="BV138" s="66">
        <f t="shared" si="34"/>
        <v>2.9125607478073401</v>
      </c>
      <c r="BW138" s="66">
        <f t="shared" si="35"/>
        <v>0.3433404782210393</v>
      </c>
      <c r="BX138" s="65">
        <f t="shared" si="36"/>
        <v>1.3691437542808711E-4</v>
      </c>
      <c r="BZ138" s="61">
        <f t="shared" si="37"/>
        <v>1.3256702006606854E-4</v>
      </c>
      <c r="CA138" s="64">
        <f t="shared" si="38"/>
        <v>15.856650334268018</v>
      </c>
      <c r="CB138" s="63">
        <f t="shared" si="39"/>
        <v>-93.917491420945424</v>
      </c>
      <c r="CC138" s="62">
        <v>0</v>
      </c>
      <c r="CD138" s="60">
        <f t="shared" si="40"/>
        <v>0</v>
      </c>
      <c r="CE138" s="61">
        <f t="shared" si="41"/>
        <v>1</v>
      </c>
    </row>
    <row r="139" spans="2:83" ht="15.75" thickBot="1">
      <c r="B139" s="71"/>
      <c r="C139" s="72">
        <v>22.053763278152701</v>
      </c>
      <c r="D139" s="72">
        <v>22.053763278152701</v>
      </c>
      <c r="E139" s="80">
        <v>0.2</v>
      </c>
      <c r="F139" s="72"/>
      <c r="BO139" s="77">
        <v>1972</v>
      </c>
      <c r="BP139" s="64">
        <f t="shared" ref="BP139:BP181" si="42">$BU$3-BO139</f>
        <v>46</v>
      </c>
      <c r="BQ139" s="70">
        <f t="shared" ref="BQ139:BQ181" si="43">IF((BP139&lt;=3),0.8,(IF(((BP139&gt;3)*AND(BP139&lt;=17)),1,(0.5*EXP(BP139/20)))))</f>
        <v>4.9870912274073591</v>
      </c>
      <c r="BR139" s="69">
        <f t="shared" ref="BR139:BR181" si="44">$C$1*(0.1*BP139)^(BQ139-1)</f>
        <v>2.5023657791240486E-3</v>
      </c>
      <c r="BS139" s="68">
        <f t="shared" ref="BS139:BS181" si="45">BR139*(D139/1000)</f>
        <v>5.5186582528151912E-5</v>
      </c>
      <c r="BT139" s="67">
        <f t="shared" ref="BT139:BT181" si="46">EXP((-1)*BS139*24*249)</f>
        <v>0.71907111554513292</v>
      </c>
      <c r="BV139" s="66">
        <f t="shared" ref="BV139:BV181" si="47">$BT$2*(1+($BU$2+$BV$2*D139/1000)*F139^1.2)</f>
        <v>2.9125607478073401</v>
      </c>
      <c r="BW139" s="66">
        <f t="shared" ref="BW139:BW181" si="48">1/BV139</f>
        <v>0.3433404782210393</v>
      </c>
      <c r="BX139" s="65">
        <f t="shared" ref="BX139:BX181" si="49">BS139/BW139</f>
        <v>1.6073427407712563E-4</v>
      </c>
      <c r="BZ139" s="61">
        <f t="shared" ref="BZ139:BZ181" si="50">BY$9*BX139</f>
        <v>1.5563058057463893E-4</v>
      </c>
      <c r="CA139" s="64">
        <f t="shared" ref="CA139:CA181" si="51">$CF$1+(20-$CF$1)/EXP(BV139/$CF$3)</f>
        <v>15.856650334268018</v>
      </c>
      <c r="CB139" s="63">
        <f t="shared" ref="CB139:CB181" si="52">(20-12*EXP(BV139/$CF$3))/(1-EXP(BV139/$CF$3))</f>
        <v>-93.917491420945424</v>
      </c>
      <c r="CC139" s="62">
        <v>0</v>
      </c>
      <c r="CD139" s="60">
        <f t="shared" ref="CD139:CD181" si="53">BS139*CC139</f>
        <v>0</v>
      </c>
      <c r="CE139" s="61">
        <f t="shared" ref="CE139:CE181" si="54">EXP((-1)*$BY$9*(SUM(CD139:CD1038)-CD139))</f>
        <v>1</v>
      </c>
    </row>
    <row r="140" spans="2:83" ht="15.75" thickBot="1">
      <c r="B140" s="71"/>
      <c r="C140" s="72">
        <v>17.137669097842199</v>
      </c>
      <c r="D140" s="72">
        <v>17.137669097842199</v>
      </c>
      <c r="E140" s="80">
        <v>0.2</v>
      </c>
      <c r="F140" s="72"/>
      <c r="BO140" s="77">
        <v>1972</v>
      </c>
      <c r="BP140" s="64">
        <f t="shared" si="42"/>
        <v>46</v>
      </c>
      <c r="BQ140" s="70">
        <f t="shared" si="43"/>
        <v>4.9870912274073591</v>
      </c>
      <c r="BR140" s="69">
        <f t="shared" si="44"/>
        <v>2.5023657791240486E-3</v>
      </c>
      <c r="BS140" s="68">
        <f t="shared" si="45"/>
        <v>4.288471668439202E-5</v>
      </c>
      <c r="BT140" s="67">
        <f t="shared" si="46"/>
        <v>0.77392596152991056</v>
      </c>
      <c r="BV140" s="66">
        <f t="shared" si="47"/>
        <v>2.9125607478073401</v>
      </c>
      <c r="BW140" s="66">
        <f t="shared" si="48"/>
        <v>0.3433404782210393</v>
      </c>
      <c r="BX140" s="65">
        <f t="shared" si="49"/>
        <v>1.2490434249579874E-4</v>
      </c>
      <c r="BZ140" s="61">
        <f t="shared" si="50"/>
        <v>1.2093833409536075E-4</v>
      </c>
      <c r="CA140" s="64">
        <f t="shared" si="51"/>
        <v>15.856650334268018</v>
      </c>
      <c r="CB140" s="63">
        <f t="shared" si="52"/>
        <v>-93.917491420945424</v>
      </c>
      <c r="CC140" s="62">
        <v>0</v>
      </c>
      <c r="CD140" s="60">
        <f t="shared" si="53"/>
        <v>0</v>
      </c>
      <c r="CE140" s="61">
        <f t="shared" si="54"/>
        <v>1</v>
      </c>
    </row>
    <row r="141" spans="2:83" ht="15.75" thickBot="1">
      <c r="B141" s="71"/>
      <c r="C141" s="72">
        <v>18.950307175498587</v>
      </c>
      <c r="D141" s="72">
        <v>18.950307175498587</v>
      </c>
      <c r="E141" s="80">
        <v>0.2</v>
      </c>
      <c r="F141" s="72"/>
      <c r="BO141" s="77">
        <v>1972</v>
      </c>
      <c r="BP141" s="64">
        <f t="shared" si="42"/>
        <v>46</v>
      </c>
      <c r="BQ141" s="70">
        <f t="shared" si="43"/>
        <v>4.9870912274073591</v>
      </c>
      <c r="BR141" s="69">
        <f t="shared" si="44"/>
        <v>2.5023657791240486E-3</v>
      </c>
      <c r="BS141" s="68">
        <f t="shared" si="45"/>
        <v>4.7420600179856568E-5</v>
      </c>
      <c r="BT141" s="67">
        <f t="shared" si="46"/>
        <v>0.75322935693701276</v>
      </c>
      <c r="BV141" s="66">
        <f t="shared" si="47"/>
        <v>2.9125607478073401</v>
      </c>
      <c r="BW141" s="66">
        <f t="shared" si="48"/>
        <v>0.3433404782210393</v>
      </c>
      <c r="BX141" s="65">
        <f t="shared" si="49"/>
        <v>1.3811537872131593E-4</v>
      </c>
      <c r="BZ141" s="61">
        <f t="shared" si="50"/>
        <v>1.337298886631393E-4</v>
      </c>
      <c r="CA141" s="64">
        <f t="shared" si="51"/>
        <v>15.856650334268018</v>
      </c>
      <c r="CB141" s="63">
        <f t="shared" si="52"/>
        <v>-93.917491420945424</v>
      </c>
      <c r="CC141" s="62">
        <v>0</v>
      </c>
      <c r="CD141" s="60">
        <f t="shared" si="53"/>
        <v>0</v>
      </c>
      <c r="CE141" s="61">
        <f t="shared" si="54"/>
        <v>1</v>
      </c>
    </row>
    <row r="142" spans="2:83" ht="15.75" thickBot="1">
      <c r="B142" s="71"/>
      <c r="C142" s="72">
        <v>42.624459038222909</v>
      </c>
      <c r="D142" s="72">
        <v>42.624459038222909</v>
      </c>
      <c r="E142" s="80">
        <v>0.2</v>
      </c>
      <c r="F142" s="72"/>
      <c r="BO142" s="77">
        <v>1972</v>
      </c>
      <c r="BP142" s="64">
        <f t="shared" si="42"/>
        <v>46</v>
      </c>
      <c r="BQ142" s="70">
        <f t="shared" si="43"/>
        <v>4.9870912274073591</v>
      </c>
      <c r="BR142" s="69">
        <f t="shared" si="44"/>
        <v>2.5023657791240486E-3</v>
      </c>
      <c r="BS142" s="68">
        <f t="shared" si="45"/>
        <v>1.0666198765092376E-4</v>
      </c>
      <c r="BT142" s="67">
        <f t="shared" si="46"/>
        <v>0.52865880399983767</v>
      </c>
      <c r="BV142" s="66">
        <f t="shared" si="47"/>
        <v>2.9125607478073401</v>
      </c>
      <c r="BW142" s="66">
        <f t="shared" si="48"/>
        <v>0.3433404782210393</v>
      </c>
      <c r="BX142" s="65">
        <f t="shared" si="49"/>
        <v>3.106595185151918E-4</v>
      </c>
      <c r="BZ142" s="61">
        <f t="shared" si="50"/>
        <v>3.007953437756409E-4</v>
      </c>
      <c r="CA142" s="64">
        <f t="shared" si="51"/>
        <v>15.856650334268018</v>
      </c>
      <c r="CB142" s="63">
        <f t="shared" si="52"/>
        <v>-93.917491420945424</v>
      </c>
      <c r="CC142" s="62">
        <v>0</v>
      </c>
      <c r="CD142" s="60">
        <f t="shared" si="53"/>
        <v>0</v>
      </c>
      <c r="CE142" s="61">
        <f t="shared" si="54"/>
        <v>1</v>
      </c>
    </row>
    <row r="143" spans="2:83" ht="15.75" thickBot="1">
      <c r="B143" s="71"/>
      <c r="C143" s="72">
        <v>19.060164028689883</v>
      </c>
      <c r="D143" s="72">
        <v>19.060164028689883</v>
      </c>
      <c r="E143" s="80">
        <v>0.2</v>
      </c>
      <c r="F143" s="72"/>
      <c r="BO143" s="77">
        <v>1972</v>
      </c>
      <c r="BP143" s="64">
        <f t="shared" si="42"/>
        <v>46</v>
      </c>
      <c r="BQ143" s="70">
        <f t="shared" si="43"/>
        <v>4.9870912274073591</v>
      </c>
      <c r="BR143" s="69">
        <f t="shared" si="44"/>
        <v>2.5023657791240486E-3</v>
      </c>
      <c r="BS143" s="68">
        <f t="shared" si="45"/>
        <v>4.7695502209884718E-5</v>
      </c>
      <c r="BT143" s="67">
        <f t="shared" si="46"/>
        <v>0.75199295667015631</v>
      </c>
      <c r="BV143" s="66">
        <f t="shared" si="47"/>
        <v>2.9125607478073401</v>
      </c>
      <c r="BW143" s="66">
        <f t="shared" si="48"/>
        <v>0.3433404782210393</v>
      </c>
      <c r="BX143" s="65">
        <f t="shared" si="49"/>
        <v>1.3891604758346847E-4</v>
      </c>
      <c r="BZ143" s="61">
        <f t="shared" si="50"/>
        <v>1.3450513439451981E-4</v>
      </c>
      <c r="CA143" s="64">
        <f t="shared" si="51"/>
        <v>15.856650334268018</v>
      </c>
      <c r="CB143" s="63">
        <f t="shared" si="52"/>
        <v>-93.917491420945424</v>
      </c>
      <c r="CC143" s="62">
        <v>0</v>
      </c>
      <c r="CD143" s="60">
        <f t="shared" si="53"/>
        <v>0</v>
      </c>
      <c r="CE143" s="61">
        <f t="shared" si="54"/>
        <v>1</v>
      </c>
    </row>
    <row r="144" spans="2:83" ht="15.75" thickBot="1">
      <c r="B144" s="71"/>
      <c r="C144" s="72">
        <v>17.522168084011735</v>
      </c>
      <c r="D144" s="72">
        <v>17.522168084011735</v>
      </c>
      <c r="E144" s="80">
        <v>0.2</v>
      </c>
      <c r="F144" s="72"/>
      <c r="BO144" s="77">
        <v>1972</v>
      </c>
      <c r="BP144" s="64">
        <f t="shared" si="42"/>
        <v>46</v>
      </c>
      <c r="BQ144" s="70">
        <f t="shared" si="43"/>
        <v>4.9870912274073591</v>
      </c>
      <c r="BR144" s="69">
        <f t="shared" si="44"/>
        <v>2.5023657791240486E-3</v>
      </c>
      <c r="BS144" s="68">
        <f t="shared" si="45"/>
        <v>4.3846873789490565E-5</v>
      </c>
      <c r="BT144" s="67">
        <f t="shared" si="46"/>
        <v>0.76948877148960504</v>
      </c>
      <c r="BV144" s="66">
        <f t="shared" si="47"/>
        <v>2.9125607478073401</v>
      </c>
      <c r="BW144" s="66">
        <f t="shared" si="48"/>
        <v>0.3433404782210393</v>
      </c>
      <c r="BX144" s="65">
        <f t="shared" si="49"/>
        <v>1.2770668351333271E-4</v>
      </c>
      <c r="BZ144" s="61">
        <f t="shared" si="50"/>
        <v>1.2365169415519259E-4</v>
      </c>
      <c r="CA144" s="64">
        <f t="shared" si="51"/>
        <v>15.856650334268018</v>
      </c>
      <c r="CB144" s="63">
        <f t="shared" si="52"/>
        <v>-93.917491420945424</v>
      </c>
      <c r="CC144" s="62">
        <v>0</v>
      </c>
      <c r="CD144" s="60">
        <f t="shared" si="53"/>
        <v>0</v>
      </c>
      <c r="CE144" s="61">
        <f t="shared" si="54"/>
        <v>1</v>
      </c>
    </row>
    <row r="145" spans="2:83" ht="15.75" thickBot="1">
      <c r="B145" s="71"/>
      <c r="C145" s="72">
        <v>16.972883818055255</v>
      </c>
      <c r="D145" s="72">
        <v>16.972883818055255</v>
      </c>
      <c r="E145" s="80">
        <v>0.2</v>
      </c>
      <c r="F145" s="72"/>
      <c r="BO145" s="77">
        <v>1972</v>
      </c>
      <c r="BP145" s="64">
        <f t="shared" si="42"/>
        <v>46</v>
      </c>
      <c r="BQ145" s="70">
        <f t="shared" si="43"/>
        <v>4.9870912274073591</v>
      </c>
      <c r="BR145" s="69">
        <f t="shared" si="44"/>
        <v>2.5023657791240486E-3</v>
      </c>
      <c r="BS145" s="68">
        <f t="shared" si="45"/>
        <v>4.2472363639349802E-5</v>
      </c>
      <c r="BT145" s="67">
        <f t="shared" si="46"/>
        <v>0.77583543847480729</v>
      </c>
      <c r="BV145" s="66">
        <f t="shared" si="47"/>
        <v>2.9125607478073401</v>
      </c>
      <c r="BW145" s="66">
        <f t="shared" si="48"/>
        <v>0.3433404782210393</v>
      </c>
      <c r="BX145" s="65">
        <f t="shared" si="49"/>
        <v>1.2370333920256994E-4</v>
      </c>
      <c r="BZ145" s="61">
        <f t="shared" si="50"/>
        <v>1.1977546549829E-4</v>
      </c>
      <c r="CA145" s="64">
        <f t="shared" si="51"/>
        <v>15.856650334268018</v>
      </c>
      <c r="CB145" s="63">
        <f t="shared" si="52"/>
        <v>-93.917491420945424</v>
      </c>
      <c r="CC145" s="62">
        <v>0</v>
      </c>
      <c r="CD145" s="60">
        <f t="shared" si="53"/>
        <v>0</v>
      </c>
      <c r="CE145" s="61">
        <f t="shared" si="54"/>
        <v>1</v>
      </c>
    </row>
    <row r="146" spans="2:83" ht="15.75" thickBot="1">
      <c r="B146" s="71"/>
      <c r="C146" s="72">
        <v>18.840450322307291</v>
      </c>
      <c r="D146" s="72">
        <v>18.840450322307291</v>
      </c>
      <c r="E146" s="80">
        <v>0.2</v>
      </c>
      <c r="F146" s="72"/>
      <c r="BO146" s="77">
        <v>1972</v>
      </c>
      <c r="BP146" s="64">
        <f t="shared" si="42"/>
        <v>46</v>
      </c>
      <c r="BQ146" s="70">
        <f t="shared" si="43"/>
        <v>4.9870912274073591</v>
      </c>
      <c r="BR146" s="69">
        <f t="shared" si="44"/>
        <v>2.5023657791240486E-3</v>
      </c>
      <c r="BS146" s="68">
        <f t="shared" si="45"/>
        <v>4.7145698149828412E-5</v>
      </c>
      <c r="BT146" s="67">
        <f t="shared" si="46"/>
        <v>0.75446779004953135</v>
      </c>
      <c r="BV146" s="66">
        <f t="shared" si="47"/>
        <v>2.9125607478073401</v>
      </c>
      <c r="BW146" s="66">
        <f t="shared" si="48"/>
        <v>0.3433404782210393</v>
      </c>
      <c r="BX146" s="65">
        <f t="shared" si="49"/>
        <v>1.3731470985916337E-4</v>
      </c>
      <c r="BZ146" s="61">
        <f t="shared" si="50"/>
        <v>1.3295464293175879E-4</v>
      </c>
      <c r="CA146" s="64">
        <f t="shared" si="51"/>
        <v>15.856650334268018</v>
      </c>
      <c r="CB146" s="63">
        <f t="shared" si="52"/>
        <v>-93.917491420945424</v>
      </c>
      <c r="CC146" s="62">
        <v>0</v>
      </c>
      <c r="CD146" s="60">
        <f t="shared" si="53"/>
        <v>0</v>
      </c>
      <c r="CE146" s="61">
        <f t="shared" si="54"/>
        <v>1</v>
      </c>
    </row>
    <row r="147" spans="2:83" ht="15.75" thickBot="1">
      <c r="B147" s="71"/>
      <c r="C147" s="72">
        <v>14.885603607420629</v>
      </c>
      <c r="D147" s="72">
        <v>14.885603607420629</v>
      </c>
      <c r="E147" s="80">
        <v>0.2</v>
      </c>
      <c r="F147" s="72"/>
      <c r="BO147" s="77">
        <v>1972</v>
      </c>
      <c r="BP147" s="64">
        <f t="shared" si="42"/>
        <v>46</v>
      </c>
      <c r="BQ147" s="70">
        <f t="shared" si="43"/>
        <v>4.9870912274073591</v>
      </c>
      <c r="BR147" s="69">
        <f t="shared" si="44"/>
        <v>2.5023657791240486E-3</v>
      </c>
      <c r="BS147" s="68">
        <f t="shared" si="45"/>
        <v>3.7249225068814872E-5</v>
      </c>
      <c r="BT147" s="67">
        <f t="shared" si="46"/>
        <v>0.80043386344829115</v>
      </c>
      <c r="BV147" s="66">
        <f t="shared" si="47"/>
        <v>2.9125607478073401</v>
      </c>
      <c r="BW147" s="66">
        <f t="shared" si="48"/>
        <v>0.3433404782210393</v>
      </c>
      <c r="BX147" s="65">
        <f t="shared" si="49"/>
        <v>1.0849063082167136E-4</v>
      </c>
      <c r="BZ147" s="61">
        <f t="shared" si="50"/>
        <v>1.0504579660206016E-4</v>
      </c>
      <c r="CA147" s="64">
        <f t="shared" si="51"/>
        <v>15.856650334268018</v>
      </c>
      <c r="CB147" s="63">
        <f t="shared" si="52"/>
        <v>-93.917491420945424</v>
      </c>
      <c r="CC147" s="62">
        <v>0</v>
      </c>
      <c r="CD147" s="60">
        <f t="shared" si="53"/>
        <v>0</v>
      </c>
      <c r="CE147" s="61">
        <f t="shared" si="54"/>
        <v>1</v>
      </c>
    </row>
    <row r="148" spans="2:83" ht="15.75" thickBot="1">
      <c r="B148" s="71"/>
      <c r="C148" s="72">
        <v>24.333292981872095</v>
      </c>
      <c r="D148" s="72">
        <v>24.333292981872095</v>
      </c>
      <c r="E148" s="80">
        <v>0.2</v>
      </c>
      <c r="F148" s="72"/>
      <c r="BO148" s="77">
        <v>1972</v>
      </c>
      <c r="BP148" s="64">
        <f t="shared" si="42"/>
        <v>46</v>
      </c>
      <c r="BQ148" s="70">
        <f t="shared" si="43"/>
        <v>4.9870912274073591</v>
      </c>
      <c r="BR148" s="69">
        <f t="shared" si="44"/>
        <v>2.5023657791240486E-3</v>
      </c>
      <c r="BS148" s="68">
        <f t="shared" si="45"/>
        <v>6.0890799651236105E-5</v>
      </c>
      <c r="BT148" s="67">
        <f t="shared" si="46"/>
        <v>0.69497221077316673</v>
      </c>
      <c r="BV148" s="66">
        <f t="shared" si="47"/>
        <v>2.9125607478073401</v>
      </c>
      <c r="BW148" s="66">
        <f t="shared" si="48"/>
        <v>0.3433404782210393</v>
      </c>
      <c r="BX148" s="65">
        <f t="shared" si="49"/>
        <v>1.7734815296679114E-4</v>
      </c>
      <c r="BZ148" s="61">
        <f t="shared" si="50"/>
        <v>1.7171692950078464E-4</v>
      </c>
      <c r="CA148" s="64">
        <f t="shared" si="51"/>
        <v>15.856650334268018</v>
      </c>
      <c r="CB148" s="63">
        <f t="shared" si="52"/>
        <v>-93.917491420945424</v>
      </c>
      <c r="CC148" s="62">
        <v>0</v>
      </c>
      <c r="CD148" s="60">
        <f t="shared" si="53"/>
        <v>0</v>
      </c>
      <c r="CE148" s="61">
        <f t="shared" si="54"/>
        <v>1</v>
      </c>
    </row>
    <row r="149" spans="2:83" ht="15.75" thickBot="1">
      <c r="B149" s="71"/>
      <c r="C149" s="72">
        <v>55.093211875435017</v>
      </c>
      <c r="D149" s="72">
        <v>55.093211875435017</v>
      </c>
      <c r="E149" s="80">
        <v>0.2</v>
      </c>
      <c r="F149" s="72"/>
      <c r="BO149" s="77">
        <v>1972</v>
      </c>
      <c r="BP149" s="64">
        <f t="shared" si="42"/>
        <v>46</v>
      </c>
      <c r="BQ149" s="70">
        <f t="shared" si="43"/>
        <v>4.9870912274073591</v>
      </c>
      <c r="BR149" s="69">
        <f t="shared" si="44"/>
        <v>2.5023657791240486E-3</v>
      </c>
      <c r="BS149" s="68">
        <f t="shared" si="45"/>
        <v>1.3786336805911924E-4</v>
      </c>
      <c r="BT149" s="67">
        <f t="shared" si="46"/>
        <v>0.4387298252825394</v>
      </c>
      <c r="BV149" s="66">
        <f t="shared" si="47"/>
        <v>2.9125607478073401</v>
      </c>
      <c r="BW149" s="66">
        <f t="shared" si="48"/>
        <v>0.3433404782210393</v>
      </c>
      <c r="BX149" s="65">
        <f t="shared" si="49"/>
        <v>4.015354343695069E-4</v>
      </c>
      <c r="BZ149" s="61">
        <f t="shared" si="50"/>
        <v>3.8878573428732967E-4</v>
      </c>
      <c r="CA149" s="64">
        <f t="shared" si="51"/>
        <v>15.856650334268018</v>
      </c>
      <c r="CB149" s="63">
        <f t="shared" si="52"/>
        <v>-93.917491420945424</v>
      </c>
      <c r="CC149" s="62">
        <v>0</v>
      </c>
      <c r="CD149" s="60">
        <f t="shared" si="53"/>
        <v>0</v>
      </c>
      <c r="CE149" s="61">
        <f t="shared" si="54"/>
        <v>1</v>
      </c>
    </row>
    <row r="150" spans="2:83" ht="15.75" thickBot="1">
      <c r="B150" s="71"/>
      <c r="C150" s="72">
        <v>11.068077959023087</v>
      </c>
      <c r="D150" s="72">
        <v>11.068077959023087</v>
      </c>
      <c r="E150" s="80">
        <v>0.2</v>
      </c>
      <c r="F150" s="72"/>
      <c r="BO150" s="77">
        <v>1972</v>
      </c>
      <c r="BP150" s="64">
        <f t="shared" si="42"/>
        <v>46</v>
      </c>
      <c r="BQ150" s="70">
        <f t="shared" si="43"/>
        <v>4.9870912274073591</v>
      </c>
      <c r="BR150" s="69">
        <f t="shared" si="44"/>
        <v>2.5023657791240486E-3</v>
      </c>
      <c r="BS150" s="68">
        <f t="shared" si="45"/>
        <v>2.7696379525336519E-5</v>
      </c>
      <c r="BT150" s="67">
        <f t="shared" si="46"/>
        <v>0.84745836816486841</v>
      </c>
      <c r="BV150" s="66">
        <f t="shared" si="47"/>
        <v>2.9125607478073401</v>
      </c>
      <c r="BW150" s="66">
        <f t="shared" si="48"/>
        <v>0.3433404782210393</v>
      </c>
      <c r="BX150" s="65">
        <f t="shared" si="49"/>
        <v>8.0667387861870041E-5</v>
      </c>
      <c r="BZ150" s="61">
        <f t="shared" si="50"/>
        <v>7.8106007436587168E-5</v>
      </c>
      <c r="CA150" s="64">
        <f t="shared" si="51"/>
        <v>15.856650334268018</v>
      </c>
      <c r="CB150" s="63">
        <f t="shared" si="52"/>
        <v>-93.917491420945424</v>
      </c>
      <c r="CC150" s="62">
        <v>0</v>
      </c>
      <c r="CD150" s="60">
        <f t="shared" si="53"/>
        <v>0</v>
      </c>
      <c r="CE150" s="61">
        <f t="shared" si="54"/>
        <v>1</v>
      </c>
    </row>
    <row r="151" spans="2:83" ht="15.75" thickBot="1">
      <c r="B151" s="71"/>
      <c r="C151" s="72">
        <v>7.9920860696667955</v>
      </c>
      <c r="D151" s="72">
        <v>7.9920860696667955</v>
      </c>
      <c r="E151" s="80">
        <v>0.2</v>
      </c>
      <c r="F151" s="72"/>
      <c r="BO151" s="77">
        <v>1972</v>
      </c>
      <c r="BP151" s="64">
        <f t="shared" si="42"/>
        <v>46</v>
      </c>
      <c r="BQ151" s="70">
        <f t="shared" si="43"/>
        <v>4.9870912274073591</v>
      </c>
      <c r="BR151" s="69">
        <f t="shared" si="44"/>
        <v>2.5023657791240486E-3</v>
      </c>
      <c r="BS151" s="68">
        <f t="shared" si="45"/>
        <v>1.9999122684548206E-5</v>
      </c>
      <c r="BT151" s="67">
        <f t="shared" si="46"/>
        <v>0.88735091294049284</v>
      </c>
      <c r="BV151" s="66">
        <f t="shared" si="47"/>
        <v>2.9125607478073401</v>
      </c>
      <c r="BW151" s="66">
        <f t="shared" si="48"/>
        <v>0.3433404782210393</v>
      </c>
      <c r="BX151" s="65">
        <f t="shared" si="49"/>
        <v>5.8248659721598458E-5</v>
      </c>
      <c r="BZ151" s="61">
        <f t="shared" si="50"/>
        <v>5.6399126957932665E-5</v>
      </c>
      <c r="CA151" s="64">
        <f t="shared" si="51"/>
        <v>15.856650334268018</v>
      </c>
      <c r="CB151" s="63">
        <f t="shared" si="52"/>
        <v>-93.917491420945424</v>
      </c>
      <c r="CC151" s="62">
        <v>0</v>
      </c>
      <c r="CD151" s="60">
        <f t="shared" si="53"/>
        <v>0</v>
      </c>
      <c r="CE151" s="61">
        <f t="shared" si="54"/>
        <v>1</v>
      </c>
    </row>
    <row r="152" spans="2:83" ht="15.75" thickBot="1">
      <c r="B152" s="71"/>
      <c r="C152" s="72">
        <v>32.023272705262826</v>
      </c>
      <c r="D152" s="72">
        <v>32.023272705262826</v>
      </c>
      <c r="E152" s="80">
        <v>0.2</v>
      </c>
      <c r="F152" s="72"/>
      <c r="BO152" s="77">
        <v>1972</v>
      </c>
      <c r="BP152" s="64">
        <f t="shared" si="42"/>
        <v>46</v>
      </c>
      <c r="BQ152" s="70">
        <f t="shared" si="43"/>
        <v>4.9870912274073591</v>
      </c>
      <c r="BR152" s="69">
        <f t="shared" si="44"/>
        <v>2.5023657791240486E-3</v>
      </c>
      <c r="BS152" s="68">
        <f t="shared" si="45"/>
        <v>8.0133941753206885E-5</v>
      </c>
      <c r="BT152" s="67">
        <f t="shared" si="46"/>
        <v>0.61947654741031988</v>
      </c>
      <c r="BV152" s="66">
        <f t="shared" si="47"/>
        <v>2.9125607478073401</v>
      </c>
      <c r="BW152" s="66">
        <f t="shared" si="48"/>
        <v>0.3433404782210393</v>
      </c>
      <c r="BX152" s="65">
        <f t="shared" si="49"/>
        <v>2.3339497331747007E-4</v>
      </c>
      <c r="BZ152" s="61">
        <f t="shared" si="50"/>
        <v>2.2598413069742089E-4</v>
      </c>
      <c r="CA152" s="64">
        <f t="shared" si="51"/>
        <v>15.856650334268018</v>
      </c>
      <c r="CB152" s="63">
        <f t="shared" si="52"/>
        <v>-93.917491420945424</v>
      </c>
      <c r="CC152" s="62">
        <v>0</v>
      </c>
      <c r="CD152" s="60">
        <f t="shared" si="53"/>
        <v>0</v>
      </c>
      <c r="CE152" s="61">
        <f t="shared" si="54"/>
        <v>1</v>
      </c>
    </row>
    <row r="153" spans="2:83" ht="15.75" thickBot="1">
      <c r="B153" s="71"/>
      <c r="C153" s="72">
        <v>13.704642435614195</v>
      </c>
      <c r="D153" s="72">
        <v>13.704642435614195</v>
      </c>
      <c r="E153" s="80">
        <v>0.2</v>
      </c>
      <c r="F153" s="72"/>
      <c r="BO153" s="77">
        <v>1972</v>
      </c>
      <c r="BP153" s="64">
        <f t="shared" si="42"/>
        <v>46</v>
      </c>
      <c r="BQ153" s="70">
        <f t="shared" si="43"/>
        <v>4.9870912274073591</v>
      </c>
      <c r="BR153" s="69">
        <f t="shared" si="44"/>
        <v>2.5023657791240486E-3</v>
      </c>
      <c r="BS153" s="68">
        <f t="shared" si="45"/>
        <v>3.4294028246012213E-5</v>
      </c>
      <c r="BT153" s="67">
        <f t="shared" si="46"/>
        <v>0.81469529012486219</v>
      </c>
      <c r="BV153" s="66">
        <f t="shared" si="47"/>
        <v>2.9125607478073401</v>
      </c>
      <c r="BW153" s="66">
        <f t="shared" si="48"/>
        <v>0.3433404782210393</v>
      </c>
      <c r="BX153" s="65">
        <f t="shared" si="49"/>
        <v>9.9883440553531378E-5</v>
      </c>
      <c r="BZ153" s="61">
        <f t="shared" si="50"/>
        <v>9.6711904989719587E-5</v>
      </c>
      <c r="CA153" s="64">
        <f t="shared" si="51"/>
        <v>15.856650334268018</v>
      </c>
      <c r="CB153" s="63">
        <f t="shared" si="52"/>
        <v>-93.917491420945424</v>
      </c>
      <c r="CC153" s="62">
        <v>0</v>
      </c>
      <c r="CD153" s="60">
        <f t="shared" si="53"/>
        <v>0</v>
      </c>
      <c r="CE153" s="61">
        <f t="shared" si="54"/>
        <v>1</v>
      </c>
    </row>
    <row r="154" spans="2:83" ht="15.75" thickBot="1">
      <c r="B154" s="71"/>
      <c r="C154" s="72">
        <v>44.958917168537951</v>
      </c>
      <c r="D154" s="72">
        <v>44.958917168537951</v>
      </c>
      <c r="E154" s="80">
        <v>0.2</v>
      </c>
      <c r="F154" s="72"/>
      <c r="BO154" s="77">
        <v>1972</v>
      </c>
      <c r="BP154" s="64">
        <f t="shared" si="42"/>
        <v>46</v>
      </c>
      <c r="BQ154" s="70">
        <f t="shared" si="43"/>
        <v>4.9870912274073591</v>
      </c>
      <c r="BR154" s="69">
        <f t="shared" si="44"/>
        <v>2.5023657791240486E-3</v>
      </c>
      <c r="BS154" s="68">
        <f t="shared" si="45"/>
        <v>1.1250365578902203E-4</v>
      </c>
      <c r="BT154" s="67">
        <f t="shared" si="46"/>
        <v>0.51052184699958503</v>
      </c>
      <c r="BV154" s="66">
        <f t="shared" si="47"/>
        <v>2.9125607478073401</v>
      </c>
      <c r="BW154" s="66">
        <f t="shared" si="48"/>
        <v>0.3433404782210393</v>
      </c>
      <c r="BX154" s="65">
        <f t="shared" si="49"/>
        <v>3.276737318359336E-4</v>
      </c>
      <c r="BZ154" s="61">
        <f t="shared" si="50"/>
        <v>3.172693155674769E-4</v>
      </c>
      <c r="CA154" s="64">
        <f t="shared" si="51"/>
        <v>15.856650334268018</v>
      </c>
      <c r="CB154" s="63">
        <f t="shared" si="52"/>
        <v>-93.917491420945424</v>
      </c>
      <c r="CC154" s="62">
        <v>0</v>
      </c>
      <c r="CD154" s="60">
        <f t="shared" si="53"/>
        <v>0</v>
      </c>
      <c r="CE154" s="61">
        <f t="shared" si="54"/>
        <v>1</v>
      </c>
    </row>
    <row r="155" spans="2:83" ht="15.75" thickBot="1">
      <c r="B155" s="71"/>
      <c r="C155" s="72">
        <v>16.615849045183541</v>
      </c>
      <c r="D155" s="72">
        <v>16.615849045183541</v>
      </c>
      <c r="E155" s="80">
        <v>0.2</v>
      </c>
      <c r="F155" s="72"/>
      <c r="BO155" s="77">
        <v>1972</v>
      </c>
      <c r="BP155" s="64">
        <f t="shared" si="42"/>
        <v>46</v>
      </c>
      <c r="BQ155" s="70">
        <f t="shared" si="43"/>
        <v>4.9870912274073591</v>
      </c>
      <c r="BR155" s="69">
        <f t="shared" si="44"/>
        <v>2.5023657791240486E-3</v>
      </c>
      <c r="BS155" s="68">
        <f t="shared" si="45"/>
        <v>4.1578932041758294E-5</v>
      </c>
      <c r="BT155" s="67">
        <f t="shared" si="46"/>
        <v>0.77998881598540426</v>
      </c>
      <c r="BV155" s="66">
        <f t="shared" si="47"/>
        <v>2.9125607478073401</v>
      </c>
      <c r="BW155" s="66">
        <f t="shared" si="48"/>
        <v>0.3433404782210393</v>
      </c>
      <c r="BX155" s="65">
        <f t="shared" si="49"/>
        <v>1.2110116540057411E-4</v>
      </c>
      <c r="BZ155" s="61">
        <f t="shared" si="50"/>
        <v>1.1725591687130331E-4</v>
      </c>
      <c r="CA155" s="64">
        <f t="shared" si="51"/>
        <v>15.856650334268018</v>
      </c>
      <c r="CB155" s="63">
        <f t="shared" si="52"/>
        <v>-93.917491420945424</v>
      </c>
      <c r="CC155" s="62">
        <v>0</v>
      </c>
      <c r="CD155" s="60">
        <f t="shared" si="53"/>
        <v>0</v>
      </c>
      <c r="CE155" s="61">
        <f t="shared" si="54"/>
        <v>1</v>
      </c>
    </row>
    <row r="156" spans="2:83" ht="15.75" thickBot="1">
      <c r="B156" s="71"/>
      <c r="C156" s="72">
        <v>17.329918590926969</v>
      </c>
      <c r="D156" s="72">
        <v>17.329918590926969</v>
      </c>
      <c r="E156" s="80">
        <v>0.2</v>
      </c>
      <c r="F156" s="72"/>
      <c r="BO156" s="77">
        <v>1972</v>
      </c>
      <c r="BP156" s="64">
        <f t="shared" si="42"/>
        <v>46</v>
      </c>
      <c r="BQ156" s="70">
        <f t="shared" si="43"/>
        <v>4.9870912274073591</v>
      </c>
      <c r="BR156" s="69">
        <f t="shared" si="44"/>
        <v>2.5023657791240486E-3</v>
      </c>
      <c r="BS156" s="68">
        <f t="shared" si="45"/>
        <v>4.3365795236941303E-5</v>
      </c>
      <c r="BT156" s="67">
        <f t="shared" si="46"/>
        <v>0.77170417736433305</v>
      </c>
      <c r="BV156" s="66">
        <f t="shared" si="47"/>
        <v>2.9125607478073401</v>
      </c>
      <c r="BW156" s="66">
        <f t="shared" si="48"/>
        <v>0.3433404782210393</v>
      </c>
      <c r="BX156" s="65">
        <f t="shared" si="49"/>
        <v>1.2630551300456575E-4</v>
      </c>
      <c r="BZ156" s="61">
        <f t="shared" si="50"/>
        <v>1.2229501412527671E-4</v>
      </c>
      <c r="CA156" s="64">
        <f t="shared" si="51"/>
        <v>15.856650334268018</v>
      </c>
      <c r="CB156" s="63">
        <f t="shared" si="52"/>
        <v>-93.917491420945424</v>
      </c>
      <c r="CC156" s="62">
        <v>0</v>
      </c>
      <c r="CD156" s="60">
        <f t="shared" si="53"/>
        <v>0</v>
      </c>
      <c r="CE156" s="61">
        <f t="shared" si="54"/>
        <v>1</v>
      </c>
    </row>
    <row r="157" spans="2:83" ht="15.75" thickBot="1">
      <c r="B157" s="71"/>
      <c r="C157" s="72">
        <v>12.633538116999057</v>
      </c>
      <c r="D157" s="72">
        <v>12.633538116999057</v>
      </c>
      <c r="E157" s="80">
        <v>0.2</v>
      </c>
      <c r="F157" s="72"/>
      <c r="BO157" s="77">
        <v>1972</v>
      </c>
      <c r="BP157" s="64">
        <f t="shared" si="42"/>
        <v>46</v>
      </c>
      <c r="BQ157" s="70">
        <f t="shared" si="43"/>
        <v>4.9870912274073591</v>
      </c>
      <c r="BR157" s="69">
        <f t="shared" si="44"/>
        <v>2.5023657791240486E-3</v>
      </c>
      <c r="BS157" s="68">
        <f t="shared" si="45"/>
        <v>3.161373345323771E-5</v>
      </c>
      <c r="BT157" s="67">
        <f t="shared" si="46"/>
        <v>0.82784969312597001</v>
      </c>
      <c r="BV157" s="66">
        <f t="shared" si="47"/>
        <v>2.9125607478073401</v>
      </c>
      <c r="BW157" s="66">
        <f t="shared" si="48"/>
        <v>0.3433404782210393</v>
      </c>
      <c r="BX157" s="65">
        <f t="shared" si="49"/>
        <v>9.2076919147543955E-5</v>
      </c>
      <c r="BZ157" s="61">
        <f t="shared" si="50"/>
        <v>8.9153259108759546E-5</v>
      </c>
      <c r="CA157" s="64">
        <f t="shared" si="51"/>
        <v>15.856650334268018</v>
      </c>
      <c r="CB157" s="63">
        <f t="shared" si="52"/>
        <v>-93.917491420945424</v>
      </c>
      <c r="CC157" s="62">
        <v>0</v>
      </c>
      <c r="CD157" s="60">
        <f t="shared" si="53"/>
        <v>0</v>
      </c>
      <c r="CE157" s="61">
        <f t="shared" si="54"/>
        <v>1</v>
      </c>
    </row>
    <row r="158" spans="2:83" ht="15.75" thickBot="1">
      <c r="B158" s="71"/>
      <c r="C158" s="72">
        <v>38.806933389825367</v>
      </c>
      <c r="D158" s="72">
        <v>38.806933389825367</v>
      </c>
      <c r="E158" s="80">
        <v>0.2</v>
      </c>
      <c r="F158" s="72"/>
      <c r="BO158" s="77">
        <v>1972</v>
      </c>
      <c r="BP158" s="64">
        <f t="shared" si="42"/>
        <v>46</v>
      </c>
      <c r="BQ158" s="70">
        <f t="shared" si="43"/>
        <v>4.9870912274073591</v>
      </c>
      <c r="BR158" s="69">
        <f t="shared" si="44"/>
        <v>2.5023657791240486E-3</v>
      </c>
      <c r="BS158" s="68">
        <f t="shared" si="45"/>
        <v>9.7109142107445408E-5</v>
      </c>
      <c r="BT158" s="67">
        <f t="shared" si="46"/>
        <v>0.55971685833433726</v>
      </c>
      <c r="BV158" s="66">
        <f t="shared" si="47"/>
        <v>2.9125607478073401</v>
      </c>
      <c r="BW158" s="66">
        <f t="shared" si="48"/>
        <v>0.3433404782210393</v>
      </c>
      <c r="BX158" s="65">
        <f t="shared" si="49"/>
        <v>2.8283627555539048E-4</v>
      </c>
      <c r="BZ158" s="61">
        <f t="shared" si="50"/>
        <v>2.7385555461016789E-4</v>
      </c>
      <c r="CA158" s="64">
        <f t="shared" si="51"/>
        <v>15.856650334268018</v>
      </c>
      <c r="CB158" s="63">
        <f t="shared" si="52"/>
        <v>-93.917491420945424</v>
      </c>
      <c r="CC158" s="62">
        <v>0</v>
      </c>
      <c r="CD158" s="60">
        <f t="shared" si="53"/>
        <v>0</v>
      </c>
      <c r="CE158" s="61">
        <f t="shared" si="54"/>
        <v>1</v>
      </c>
    </row>
    <row r="159" spans="2:83" ht="15.75" thickBot="1">
      <c r="B159" s="71"/>
      <c r="C159" s="72">
        <v>6.2618406319038806</v>
      </c>
      <c r="D159" s="72">
        <v>6.2618406319038806</v>
      </c>
      <c r="E159" s="80">
        <v>0.2</v>
      </c>
      <c r="F159" s="72"/>
      <c r="BO159" s="77">
        <v>1972</v>
      </c>
      <c r="BP159" s="64">
        <f t="shared" si="42"/>
        <v>46</v>
      </c>
      <c r="BQ159" s="70">
        <f t="shared" si="43"/>
        <v>4.9870912274073591</v>
      </c>
      <c r="BR159" s="69">
        <f t="shared" si="44"/>
        <v>2.5023657791240486E-3</v>
      </c>
      <c r="BS159" s="68">
        <f t="shared" si="45"/>
        <v>1.5669415711604777E-5</v>
      </c>
      <c r="BT159" s="67">
        <f t="shared" si="46"/>
        <v>0.91061013302095606</v>
      </c>
      <c r="BV159" s="66">
        <f t="shared" si="47"/>
        <v>2.9125607478073401</v>
      </c>
      <c r="BW159" s="66">
        <f t="shared" si="48"/>
        <v>0.3433404782210393</v>
      </c>
      <c r="BX159" s="65">
        <f t="shared" si="49"/>
        <v>4.5638125142695691E-5</v>
      </c>
      <c r="BZ159" s="61">
        <f t="shared" si="50"/>
        <v>4.4189006688689506E-5</v>
      </c>
      <c r="CA159" s="64">
        <f t="shared" si="51"/>
        <v>15.856650334268018</v>
      </c>
      <c r="CB159" s="63">
        <f t="shared" si="52"/>
        <v>-93.917491420945424</v>
      </c>
      <c r="CC159" s="62">
        <v>0</v>
      </c>
      <c r="CD159" s="60">
        <f t="shared" si="53"/>
        <v>0</v>
      </c>
      <c r="CE159" s="61">
        <f t="shared" si="54"/>
        <v>1</v>
      </c>
    </row>
    <row r="160" spans="2:83" ht="15.75" thickBot="1">
      <c r="B160" s="71"/>
      <c r="C160" s="72">
        <v>21.669264291983165</v>
      </c>
      <c r="D160" s="72">
        <v>21.669264291983165</v>
      </c>
      <c r="E160" s="80">
        <v>0.2</v>
      </c>
      <c r="F160" s="72"/>
      <c r="BO160" s="77">
        <v>1972</v>
      </c>
      <c r="BP160" s="64">
        <f t="shared" si="42"/>
        <v>46</v>
      </c>
      <c r="BQ160" s="70">
        <f t="shared" si="43"/>
        <v>4.9870912274073591</v>
      </c>
      <c r="BR160" s="69">
        <f t="shared" si="44"/>
        <v>2.5023657791240486E-3</v>
      </c>
      <c r="BS160" s="68">
        <f t="shared" si="45"/>
        <v>5.4224425423053374E-5</v>
      </c>
      <c r="BT160" s="67">
        <f t="shared" si="46"/>
        <v>0.72321757655975139</v>
      </c>
      <c r="BV160" s="66">
        <f t="shared" si="47"/>
        <v>2.9125607478073401</v>
      </c>
      <c r="BW160" s="66">
        <f t="shared" si="48"/>
        <v>0.3433404782210393</v>
      </c>
      <c r="BX160" s="65">
        <f t="shared" si="49"/>
        <v>1.5793193305959168E-4</v>
      </c>
      <c r="BZ160" s="61">
        <f t="shared" si="50"/>
        <v>1.5291722051480712E-4</v>
      </c>
      <c r="CA160" s="64">
        <f t="shared" si="51"/>
        <v>15.856650334268018</v>
      </c>
      <c r="CB160" s="63">
        <f t="shared" si="52"/>
        <v>-93.917491420945424</v>
      </c>
      <c r="CC160" s="62">
        <v>0</v>
      </c>
      <c r="CD160" s="60">
        <f t="shared" si="53"/>
        <v>0</v>
      </c>
      <c r="CE160" s="61">
        <f t="shared" si="54"/>
        <v>1</v>
      </c>
    </row>
    <row r="161" spans="2:83" ht="15.75" thickBot="1">
      <c r="B161" s="71"/>
      <c r="C161" s="72">
        <v>19.609448294646363</v>
      </c>
      <c r="D161" s="72">
        <v>19.609448294646363</v>
      </c>
      <c r="E161" s="80">
        <v>0.2</v>
      </c>
      <c r="F161" s="72"/>
      <c r="BO161" s="77">
        <v>1972</v>
      </c>
      <c r="BP161" s="64">
        <f t="shared" si="42"/>
        <v>46</v>
      </c>
      <c r="BQ161" s="70">
        <f t="shared" si="43"/>
        <v>4.9870912274073591</v>
      </c>
      <c r="BR161" s="69">
        <f t="shared" si="44"/>
        <v>2.5023657791240486E-3</v>
      </c>
      <c r="BS161" s="68">
        <f t="shared" si="45"/>
        <v>4.9070012360025495E-5</v>
      </c>
      <c r="BT161" s="67">
        <f t="shared" si="46"/>
        <v>0.74584133142268672</v>
      </c>
      <c r="BV161" s="66">
        <f t="shared" si="47"/>
        <v>2.9125607478073401</v>
      </c>
      <c r="BW161" s="66">
        <f t="shared" si="48"/>
        <v>0.3433404782210393</v>
      </c>
      <c r="BX161" s="65">
        <f t="shared" si="49"/>
        <v>1.4291939189423129E-4</v>
      </c>
      <c r="BZ161" s="61">
        <f t="shared" si="50"/>
        <v>1.3838136305142245E-4</v>
      </c>
      <c r="CA161" s="64">
        <f t="shared" si="51"/>
        <v>15.856650334268018</v>
      </c>
      <c r="CB161" s="63">
        <f t="shared" si="52"/>
        <v>-93.917491420945424</v>
      </c>
      <c r="CC161" s="62">
        <v>0</v>
      </c>
      <c r="CD161" s="60">
        <f t="shared" si="53"/>
        <v>0</v>
      </c>
      <c r="CE161" s="61">
        <f t="shared" si="54"/>
        <v>1</v>
      </c>
    </row>
    <row r="162" spans="2:83" ht="15.75" thickBot="1">
      <c r="B162" s="71"/>
      <c r="C162" s="72">
        <v>15.901779499440119</v>
      </c>
      <c r="D162" s="72">
        <v>15.901779499440119</v>
      </c>
      <c r="E162" s="80">
        <v>0.2</v>
      </c>
      <c r="F162" s="72"/>
      <c r="BO162" s="77">
        <v>1972</v>
      </c>
      <c r="BP162" s="64">
        <f t="shared" si="42"/>
        <v>46</v>
      </c>
      <c r="BQ162" s="70">
        <f t="shared" si="43"/>
        <v>4.9870912274073591</v>
      </c>
      <c r="BR162" s="69">
        <f t="shared" si="44"/>
        <v>2.5023657791240486E-3</v>
      </c>
      <c r="BS162" s="68">
        <f t="shared" si="45"/>
        <v>3.9792068846575299E-5</v>
      </c>
      <c r="BT162" s="67">
        <f t="shared" si="46"/>
        <v>0.78836239443483835</v>
      </c>
      <c r="BV162" s="66">
        <f t="shared" si="47"/>
        <v>2.9125607478073401</v>
      </c>
      <c r="BW162" s="66">
        <f t="shared" si="48"/>
        <v>0.3433404782210393</v>
      </c>
      <c r="BX162" s="65">
        <f t="shared" si="49"/>
        <v>1.1589681779658252E-4</v>
      </c>
      <c r="BZ162" s="61">
        <f t="shared" si="50"/>
        <v>1.1221681961732996E-4</v>
      </c>
      <c r="CA162" s="64">
        <f t="shared" si="51"/>
        <v>15.856650334268018</v>
      </c>
      <c r="CB162" s="63">
        <f t="shared" si="52"/>
        <v>-93.917491420945424</v>
      </c>
      <c r="CC162" s="62">
        <v>0</v>
      </c>
      <c r="CD162" s="60">
        <f t="shared" si="53"/>
        <v>0</v>
      </c>
      <c r="CE162" s="61">
        <f t="shared" si="54"/>
        <v>1</v>
      </c>
    </row>
    <row r="163" spans="2:83" ht="15.75" thickBot="1">
      <c r="B163" s="71"/>
      <c r="C163" s="72">
        <v>63.579653784462643</v>
      </c>
      <c r="D163" s="72">
        <v>63.579653784462643</v>
      </c>
      <c r="E163" s="80">
        <v>0.2</v>
      </c>
      <c r="F163" s="72"/>
      <c r="BO163" s="77">
        <v>1972</v>
      </c>
      <c r="BP163" s="64">
        <f t="shared" si="42"/>
        <v>46</v>
      </c>
      <c r="BQ163" s="70">
        <f t="shared" si="43"/>
        <v>4.9870912274073591</v>
      </c>
      <c r="BR163" s="69">
        <f t="shared" si="44"/>
        <v>2.5023657791240486E-3</v>
      </c>
      <c r="BS163" s="68">
        <f t="shared" si="45"/>
        <v>1.5909954987879414E-4</v>
      </c>
      <c r="BT163" s="67">
        <f t="shared" si="46"/>
        <v>0.38643990426226665</v>
      </c>
      <c r="BV163" s="66">
        <f t="shared" si="47"/>
        <v>2.9125607478073401</v>
      </c>
      <c r="BW163" s="66">
        <f t="shared" si="48"/>
        <v>0.3433404782210393</v>
      </c>
      <c r="BX163" s="65">
        <f t="shared" si="49"/>
        <v>4.6338710397079188E-4</v>
      </c>
      <c r="BZ163" s="61">
        <f t="shared" si="50"/>
        <v>4.4867346703647467E-4</v>
      </c>
      <c r="CA163" s="64">
        <f t="shared" si="51"/>
        <v>15.856650334268018</v>
      </c>
      <c r="CB163" s="63">
        <f t="shared" si="52"/>
        <v>-93.917491420945424</v>
      </c>
      <c r="CC163" s="62">
        <v>0</v>
      </c>
      <c r="CD163" s="60">
        <f t="shared" si="53"/>
        <v>0</v>
      </c>
      <c r="CE163" s="61">
        <f t="shared" si="54"/>
        <v>1</v>
      </c>
    </row>
    <row r="164" spans="2:83" ht="15.75" thickBot="1">
      <c r="B164" s="71"/>
      <c r="C164" s="72">
        <v>16.066564779227061</v>
      </c>
      <c r="D164" s="72">
        <v>16.066564779227061</v>
      </c>
      <c r="E164" s="80">
        <v>0.2</v>
      </c>
      <c r="F164" s="72"/>
      <c r="BO164" s="77">
        <v>1972</v>
      </c>
      <c r="BP164" s="64">
        <f t="shared" si="42"/>
        <v>46</v>
      </c>
      <c r="BQ164" s="70">
        <f t="shared" si="43"/>
        <v>4.9870912274073591</v>
      </c>
      <c r="BR164" s="69">
        <f t="shared" si="44"/>
        <v>2.5023657791240486E-3</v>
      </c>
      <c r="BS164" s="68">
        <f t="shared" si="45"/>
        <v>4.0204421891617517E-5</v>
      </c>
      <c r="BT164" s="67">
        <f t="shared" si="46"/>
        <v>0.78642208629506538</v>
      </c>
      <c r="BV164" s="66">
        <f t="shared" si="47"/>
        <v>2.9125607478073401</v>
      </c>
      <c r="BW164" s="66">
        <f t="shared" si="48"/>
        <v>0.3433404782210393</v>
      </c>
      <c r="BX164" s="65">
        <f t="shared" si="49"/>
        <v>1.1709782108981132E-4</v>
      </c>
      <c r="BZ164" s="61">
        <f t="shared" si="50"/>
        <v>1.133796882144007E-4</v>
      </c>
      <c r="CA164" s="64">
        <f t="shared" si="51"/>
        <v>15.856650334268018</v>
      </c>
      <c r="CB164" s="63">
        <f t="shared" si="52"/>
        <v>-93.917491420945424</v>
      </c>
      <c r="CC164" s="62">
        <v>0</v>
      </c>
      <c r="CD164" s="60">
        <f t="shared" si="53"/>
        <v>0</v>
      </c>
      <c r="CE164" s="61">
        <f t="shared" si="54"/>
        <v>1</v>
      </c>
    </row>
    <row r="165" spans="2:83" ht="15.75" thickBot="1">
      <c r="B165" s="71"/>
      <c r="C165" s="72">
        <v>83.27149471900249</v>
      </c>
      <c r="D165" s="72">
        <v>83.27149471900249</v>
      </c>
      <c r="E165" s="80">
        <v>0.2</v>
      </c>
      <c r="F165" s="72"/>
      <c r="BO165" s="77">
        <v>1972</v>
      </c>
      <c r="BP165" s="64">
        <f t="shared" si="42"/>
        <v>46</v>
      </c>
      <c r="BQ165" s="70">
        <f t="shared" si="43"/>
        <v>4.9870912274073591</v>
      </c>
      <c r="BR165" s="69">
        <f t="shared" si="44"/>
        <v>2.5023657791240486E-3</v>
      </c>
      <c r="BS165" s="68">
        <f t="shared" si="45"/>
        <v>2.0837573876134074E-4</v>
      </c>
      <c r="BT165" s="67">
        <f t="shared" si="46"/>
        <v>0.28786794887711747</v>
      </c>
      <c r="BV165" s="66">
        <f t="shared" si="47"/>
        <v>2.9125607478073401</v>
      </c>
      <c r="BW165" s="66">
        <f t="shared" si="48"/>
        <v>0.3433404782210393</v>
      </c>
      <c r="BX165" s="65">
        <f t="shared" si="49"/>
        <v>6.0690699751163757E-4</v>
      </c>
      <c r="BZ165" s="61">
        <f t="shared" si="50"/>
        <v>5.8763626438643245E-4</v>
      </c>
      <c r="CA165" s="64">
        <f t="shared" si="51"/>
        <v>15.856650334268018</v>
      </c>
      <c r="CB165" s="63">
        <f t="shared" si="52"/>
        <v>-93.917491420945424</v>
      </c>
      <c r="CC165" s="62">
        <v>0</v>
      </c>
      <c r="CD165" s="60">
        <f t="shared" si="53"/>
        <v>0</v>
      </c>
      <c r="CE165" s="61">
        <f t="shared" si="54"/>
        <v>1</v>
      </c>
    </row>
    <row r="166" spans="2:83" ht="15.75" thickBot="1">
      <c r="B166" s="71"/>
      <c r="C166" s="72">
        <v>25.84382471325242</v>
      </c>
      <c r="D166" s="72">
        <v>25.84382471325242</v>
      </c>
      <c r="E166" s="80">
        <v>0.2</v>
      </c>
      <c r="F166" s="72"/>
      <c r="BO166" s="77">
        <v>1972</v>
      </c>
      <c r="BP166" s="64">
        <f t="shared" si="42"/>
        <v>46</v>
      </c>
      <c r="BQ166" s="70">
        <f t="shared" si="43"/>
        <v>4.9870912274073591</v>
      </c>
      <c r="BR166" s="69">
        <f t="shared" si="44"/>
        <v>2.5023657791240486E-3</v>
      </c>
      <c r="BS166" s="68">
        <f t="shared" si="45"/>
        <v>6.4670702564123227E-5</v>
      </c>
      <c r="BT166" s="67">
        <f t="shared" si="46"/>
        <v>0.67944966917073224</v>
      </c>
      <c r="BV166" s="66">
        <f t="shared" si="47"/>
        <v>2.9125607478073401</v>
      </c>
      <c r="BW166" s="66">
        <f t="shared" si="48"/>
        <v>0.3433404782210393</v>
      </c>
      <c r="BX166" s="65">
        <f t="shared" si="49"/>
        <v>1.8835734982138882E-4</v>
      </c>
      <c r="BZ166" s="61">
        <f t="shared" si="50"/>
        <v>1.8237655830726678E-4</v>
      </c>
      <c r="CA166" s="64">
        <f t="shared" si="51"/>
        <v>15.856650334268018</v>
      </c>
      <c r="CB166" s="63">
        <f t="shared" si="52"/>
        <v>-93.917491420945424</v>
      </c>
      <c r="CC166" s="62">
        <v>0</v>
      </c>
      <c r="CD166" s="60">
        <f t="shared" si="53"/>
        <v>0</v>
      </c>
      <c r="CE166" s="61">
        <f t="shared" si="54"/>
        <v>1</v>
      </c>
    </row>
    <row r="167" spans="2:83" ht="15.75" thickBot="1">
      <c r="B167" s="71"/>
      <c r="C167" s="72">
        <v>27.189571164845798</v>
      </c>
      <c r="D167" s="72">
        <v>27.189571164845798</v>
      </c>
      <c r="E167" s="80">
        <v>0.2</v>
      </c>
      <c r="F167" s="72"/>
      <c r="BO167" s="77">
        <v>1972</v>
      </c>
      <c r="BP167" s="64">
        <f t="shared" si="42"/>
        <v>46</v>
      </c>
      <c r="BQ167" s="70">
        <f t="shared" si="43"/>
        <v>4.9870912274073591</v>
      </c>
      <c r="BR167" s="69">
        <f t="shared" si="44"/>
        <v>2.5023657791240486E-3</v>
      </c>
      <c r="BS167" s="68">
        <f t="shared" si="45"/>
        <v>6.8038252431968125E-5</v>
      </c>
      <c r="BT167" s="67">
        <f t="shared" si="46"/>
        <v>0.66591276764425666</v>
      </c>
      <c r="BV167" s="66">
        <f t="shared" si="47"/>
        <v>2.9125607478073401</v>
      </c>
      <c r="BW167" s="66">
        <f t="shared" si="48"/>
        <v>0.3433404782210393</v>
      </c>
      <c r="BX167" s="65">
        <f t="shared" si="49"/>
        <v>1.9816554338275766E-4</v>
      </c>
      <c r="BZ167" s="61">
        <f t="shared" si="50"/>
        <v>1.9187331851667816E-4</v>
      </c>
      <c r="CA167" s="64">
        <f t="shared" si="51"/>
        <v>15.856650334268018</v>
      </c>
      <c r="CB167" s="63">
        <f t="shared" si="52"/>
        <v>-93.917491420945424</v>
      </c>
      <c r="CC167" s="62">
        <v>0</v>
      </c>
      <c r="CD167" s="60">
        <f t="shared" si="53"/>
        <v>0</v>
      </c>
      <c r="CE167" s="61">
        <f t="shared" si="54"/>
        <v>1</v>
      </c>
    </row>
    <row r="168" spans="2:83" ht="15.75" thickBot="1">
      <c r="B168" s="71"/>
      <c r="C168" s="72">
        <v>77.696259419544205</v>
      </c>
      <c r="D168" s="72">
        <v>77.696259419544205</v>
      </c>
      <c r="E168" s="80">
        <v>0.2</v>
      </c>
      <c r="F168" s="72"/>
      <c r="BO168" s="77">
        <v>1972</v>
      </c>
      <c r="BP168" s="64">
        <f t="shared" si="42"/>
        <v>46</v>
      </c>
      <c r="BQ168" s="70">
        <f t="shared" si="43"/>
        <v>4.9870912274073591</v>
      </c>
      <c r="BR168" s="69">
        <f t="shared" si="44"/>
        <v>2.5023657791240486E-3</v>
      </c>
      <c r="BS168" s="68">
        <f t="shared" si="45"/>
        <v>1.9442446073741193E-4</v>
      </c>
      <c r="BT168" s="67">
        <f t="shared" si="46"/>
        <v>0.31289719985182024</v>
      </c>
      <c r="BV168" s="66">
        <f t="shared" si="47"/>
        <v>2.9125607478073401</v>
      </c>
      <c r="BW168" s="66">
        <f t="shared" si="48"/>
        <v>0.3433404782210393</v>
      </c>
      <c r="BX168" s="65">
        <f t="shared" si="49"/>
        <v>5.662730527573953E-4</v>
      </c>
      <c r="BZ168" s="61">
        <f t="shared" si="50"/>
        <v>5.4829254351887111E-4</v>
      </c>
      <c r="CA168" s="64">
        <f t="shared" si="51"/>
        <v>15.856650334268018</v>
      </c>
      <c r="CB168" s="63">
        <f t="shared" si="52"/>
        <v>-93.917491420945424</v>
      </c>
      <c r="CC168" s="62">
        <v>0</v>
      </c>
      <c r="CD168" s="60">
        <f t="shared" si="53"/>
        <v>0</v>
      </c>
      <c r="CE168" s="61">
        <f t="shared" si="54"/>
        <v>1</v>
      </c>
    </row>
    <row r="169" spans="2:83" ht="15.75" thickBot="1">
      <c r="B169" s="71"/>
      <c r="C169" s="72">
        <v>12.798323396786003</v>
      </c>
      <c r="D169" s="72">
        <v>12.798323396786003</v>
      </c>
      <c r="E169" s="80">
        <v>0.2</v>
      </c>
      <c r="F169" s="72"/>
      <c r="BO169" s="77">
        <v>1972</v>
      </c>
      <c r="BP169" s="64">
        <f t="shared" si="42"/>
        <v>46</v>
      </c>
      <c r="BQ169" s="70">
        <f t="shared" si="43"/>
        <v>4.9870912274073591</v>
      </c>
      <c r="BR169" s="69">
        <f t="shared" si="44"/>
        <v>2.5023657791240486E-3</v>
      </c>
      <c r="BS169" s="68">
        <f t="shared" si="45"/>
        <v>3.2026086498279948E-5</v>
      </c>
      <c r="BT169" s="67">
        <f t="shared" si="46"/>
        <v>0.82581219931675243</v>
      </c>
      <c r="BV169" s="66">
        <f t="shared" si="47"/>
        <v>2.9125607478073401</v>
      </c>
      <c r="BW169" s="66">
        <f t="shared" si="48"/>
        <v>0.3433404782210393</v>
      </c>
      <c r="BX169" s="65">
        <f t="shared" si="49"/>
        <v>9.3277922440772809E-5</v>
      </c>
      <c r="BZ169" s="61">
        <f t="shared" si="50"/>
        <v>9.0316127705830334E-5</v>
      </c>
      <c r="CA169" s="64">
        <f t="shared" si="51"/>
        <v>15.856650334268018</v>
      </c>
      <c r="CB169" s="63">
        <f t="shared" si="52"/>
        <v>-93.917491420945424</v>
      </c>
      <c r="CC169" s="62">
        <v>0</v>
      </c>
      <c r="CD169" s="60">
        <f t="shared" si="53"/>
        <v>0</v>
      </c>
      <c r="CE169" s="61">
        <f t="shared" si="54"/>
        <v>1</v>
      </c>
    </row>
    <row r="170" spans="2:83" ht="15.75" thickBot="1">
      <c r="B170" s="71"/>
      <c r="C170" s="72">
        <v>14.281390914868501</v>
      </c>
      <c r="D170" s="72">
        <v>14.281390914868501</v>
      </c>
      <c r="E170" s="80">
        <v>0.2</v>
      </c>
      <c r="F170" s="72"/>
      <c r="BO170" s="77">
        <v>1972</v>
      </c>
      <c r="BP170" s="64">
        <f t="shared" si="42"/>
        <v>46</v>
      </c>
      <c r="BQ170" s="70">
        <f t="shared" si="43"/>
        <v>4.9870912274073591</v>
      </c>
      <c r="BR170" s="69">
        <f t="shared" si="44"/>
        <v>2.5023657791240486E-3</v>
      </c>
      <c r="BS170" s="68">
        <f t="shared" si="45"/>
        <v>3.5737263903660027E-5</v>
      </c>
      <c r="BT170" s="67">
        <f t="shared" si="46"/>
        <v>0.80769893985051822</v>
      </c>
      <c r="BV170" s="66">
        <f t="shared" si="47"/>
        <v>2.9125607478073401</v>
      </c>
      <c r="BW170" s="66">
        <f t="shared" si="48"/>
        <v>0.3433404782210393</v>
      </c>
      <c r="BX170" s="65">
        <f t="shared" si="49"/>
        <v>1.0408695207983231E-4</v>
      </c>
      <c r="BZ170" s="61">
        <f t="shared" si="50"/>
        <v>1.0078194507946732E-4</v>
      </c>
      <c r="CA170" s="64">
        <f t="shared" si="51"/>
        <v>15.856650334268018</v>
      </c>
      <c r="CB170" s="63">
        <f t="shared" si="52"/>
        <v>-93.917491420945424</v>
      </c>
      <c r="CC170" s="62">
        <v>0</v>
      </c>
      <c r="CD170" s="60">
        <f t="shared" si="53"/>
        <v>0</v>
      </c>
      <c r="CE170" s="61">
        <f t="shared" si="54"/>
        <v>1</v>
      </c>
    </row>
    <row r="171" spans="2:83" ht="15.75" thickBot="1">
      <c r="B171" s="71"/>
      <c r="C171" s="72">
        <v>15.572208939866229</v>
      </c>
      <c r="D171" s="72">
        <v>15.572208939866229</v>
      </c>
      <c r="E171" s="80">
        <v>0.2</v>
      </c>
      <c r="F171" s="72"/>
      <c r="BO171" s="77">
        <v>1972</v>
      </c>
      <c r="BP171" s="64">
        <f t="shared" si="42"/>
        <v>46</v>
      </c>
      <c r="BQ171" s="70">
        <f t="shared" si="43"/>
        <v>4.9870912274073591</v>
      </c>
      <c r="BR171" s="69">
        <f t="shared" si="44"/>
        <v>2.5023657791240486E-3</v>
      </c>
      <c r="BS171" s="68">
        <f t="shared" si="45"/>
        <v>3.8967362756490829E-5</v>
      </c>
      <c r="BT171" s="67">
        <f t="shared" si="46"/>
        <v>0.79225738426258496</v>
      </c>
      <c r="BV171" s="66">
        <f t="shared" si="47"/>
        <v>2.9125607478073401</v>
      </c>
      <c r="BW171" s="66">
        <f t="shared" si="48"/>
        <v>0.3433404782210393</v>
      </c>
      <c r="BX171" s="65">
        <f t="shared" si="49"/>
        <v>1.1349481121012483E-4</v>
      </c>
      <c r="BZ171" s="61">
        <f t="shared" si="50"/>
        <v>1.0989108242318839E-4</v>
      </c>
      <c r="CA171" s="64">
        <f t="shared" si="51"/>
        <v>15.856650334268018</v>
      </c>
      <c r="CB171" s="63">
        <f t="shared" si="52"/>
        <v>-93.917491420945424</v>
      </c>
      <c r="CC171" s="62">
        <v>0</v>
      </c>
      <c r="CD171" s="60">
        <f t="shared" si="53"/>
        <v>0</v>
      </c>
      <c r="CE171" s="61">
        <f t="shared" si="54"/>
        <v>1</v>
      </c>
    </row>
    <row r="172" spans="2:83" ht="15.75" thickBot="1">
      <c r="B172" s="71"/>
      <c r="C172" s="72">
        <v>15.736994219653175</v>
      </c>
      <c r="D172" s="72">
        <v>15.736994219653175</v>
      </c>
      <c r="E172" s="80">
        <v>0.2</v>
      </c>
      <c r="F172" s="72"/>
      <c r="BO172" s="77">
        <v>1972</v>
      </c>
      <c r="BP172" s="64">
        <f t="shared" si="42"/>
        <v>46</v>
      </c>
      <c r="BQ172" s="70">
        <f t="shared" si="43"/>
        <v>4.9870912274073591</v>
      </c>
      <c r="BR172" s="69">
        <f t="shared" si="44"/>
        <v>2.5023657791240486E-3</v>
      </c>
      <c r="BS172" s="68">
        <f t="shared" si="45"/>
        <v>3.9379715801533068E-5</v>
      </c>
      <c r="BT172" s="67">
        <f t="shared" si="46"/>
        <v>0.79030748982021759</v>
      </c>
      <c r="BV172" s="66">
        <f t="shared" si="47"/>
        <v>2.9125607478073401</v>
      </c>
      <c r="BW172" s="66">
        <f t="shared" si="48"/>
        <v>0.3433404782210393</v>
      </c>
      <c r="BX172" s="65">
        <f t="shared" si="49"/>
        <v>1.1469581450335368E-4</v>
      </c>
      <c r="BZ172" s="61">
        <f t="shared" si="50"/>
        <v>1.1105395102025918E-4</v>
      </c>
      <c r="CA172" s="64">
        <f t="shared" si="51"/>
        <v>15.856650334268018</v>
      </c>
      <c r="CB172" s="63">
        <f t="shared" si="52"/>
        <v>-93.917491420945424</v>
      </c>
      <c r="CC172" s="62">
        <v>0</v>
      </c>
      <c r="CD172" s="60">
        <f t="shared" si="53"/>
        <v>0</v>
      </c>
      <c r="CE172" s="61">
        <f t="shared" si="54"/>
        <v>1</v>
      </c>
    </row>
    <row r="173" spans="2:83" ht="15.75" thickBot="1">
      <c r="B173" s="71"/>
      <c r="C173" s="72">
        <v>42.212495838755544</v>
      </c>
      <c r="D173" s="72">
        <v>42.212495838755544</v>
      </c>
      <c r="E173" s="80">
        <v>0.2</v>
      </c>
      <c r="F173" s="72"/>
      <c r="BO173" s="77">
        <v>1972</v>
      </c>
      <c r="BP173" s="64">
        <f t="shared" si="42"/>
        <v>46</v>
      </c>
      <c r="BQ173" s="70">
        <f t="shared" si="43"/>
        <v>4.9870912274073591</v>
      </c>
      <c r="BR173" s="69">
        <f t="shared" si="44"/>
        <v>2.5023657791240486E-3</v>
      </c>
      <c r="BS173" s="68">
        <f t="shared" si="45"/>
        <v>1.0563110503831818E-4</v>
      </c>
      <c r="BT173" s="67">
        <f t="shared" si="46"/>
        <v>0.53192568794615713</v>
      </c>
      <c r="BV173" s="66">
        <f t="shared" si="47"/>
        <v>2.9125607478073401</v>
      </c>
      <c r="BW173" s="66">
        <f t="shared" si="48"/>
        <v>0.3433404782210393</v>
      </c>
      <c r="BX173" s="65">
        <f t="shared" si="49"/>
        <v>3.0765701028211969E-4</v>
      </c>
      <c r="BZ173" s="61">
        <f t="shared" si="50"/>
        <v>2.9788817228296394E-4</v>
      </c>
      <c r="CA173" s="64">
        <f t="shared" si="51"/>
        <v>15.856650334268018</v>
      </c>
      <c r="CB173" s="63">
        <f t="shared" si="52"/>
        <v>-93.917491420945424</v>
      </c>
      <c r="CC173" s="62">
        <v>0</v>
      </c>
      <c r="CD173" s="60">
        <f t="shared" si="53"/>
        <v>0</v>
      </c>
      <c r="CE173" s="61">
        <f t="shared" si="54"/>
        <v>1</v>
      </c>
    </row>
    <row r="174" spans="2:83" ht="15.75" thickBot="1">
      <c r="B174" s="71"/>
      <c r="C174" s="72">
        <v>3.6802045819084213</v>
      </c>
      <c r="D174" s="72">
        <v>3.6802045819084213</v>
      </c>
      <c r="E174" s="80">
        <v>0.2</v>
      </c>
      <c r="F174" s="72"/>
      <c r="BO174" s="77">
        <v>1972</v>
      </c>
      <c r="BP174" s="64">
        <f t="shared" si="42"/>
        <v>46</v>
      </c>
      <c r="BQ174" s="70">
        <f t="shared" si="43"/>
        <v>4.9870912274073591</v>
      </c>
      <c r="BR174" s="69">
        <f t="shared" si="44"/>
        <v>2.5023657791240486E-3</v>
      </c>
      <c r="BS174" s="68">
        <f t="shared" si="45"/>
        <v>9.20921800594316E-6</v>
      </c>
      <c r="BT174" s="67">
        <f t="shared" si="46"/>
        <v>0.94645269655951536</v>
      </c>
      <c r="BV174" s="66">
        <f t="shared" si="47"/>
        <v>2.9125607478073401</v>
      </c>
      <c r="BW174" s="66">
        <f t="shared" si="48"/>
        <v>0.3433404782210393</v>
      </c>
      <c r="BX174" s="65">
        <f t="shared" si="49"/>
        <v>2.682240688211063E-5</v>
      </c>
      <c r="BZ174" s="61">
        <f t="shared" si="50"/>
        <v>2.5970732001247344E-5</v>
      </c>
      <c r="CA174" s="64">
        <f t="shared" si="51"/>
        <v>15.856650334268018</v>
      </c>
      <c r="CB174" s="63">
        <f t="shared" si="52"/>
        <v>-93.917491420945424</v>
      </c>
      <c r="CC174" s="62">
        <v>0</v>
      </c>
      <c r="CD174" s="60">
        <f t="shared" si="53"/>
        <v>0</v>
      </c>
      <c r="CE174" s="61">
        <f t="shared" si="54"/>
        <v>1</v>
      </c>
    </row>
    <row r="175" spans="2:83" ht="15.75" thickBot="1">
      <c r="B175" s="71"/>
      <c r="C175" s="72">
        <v>5.3555215930756876</v>
      </c>
      <c r="D175" s="72">
        <v>5.3555215930756876</v>
      </c>
      <c r="E175" s="80">
        <v>0.2</v>
      </c>
      <c r="F175" s="72"/>
      <c r="BO175" s="77">
        <v>1972</v>
      </c>
      <c r="BP175" s="64">
        <f t="shared" si="42"/>
        <v>46</v>
      </c>
      <c r="BQ175" s="70">
        <f t="shared" si="43"/>
        <v>4.9870912274073591</v>
      </c>
      <c r="BR175" s="69">
        <f t="shared" si="44"/>
        <v>2.5023657791240486E-3</v>
      </c>
      <c r="BS175" s="68">
        <f t="shared" si="45"/>
        <v>1.3401473963872509E-5</v>
      </c>
      <c r="BT175" s="67">
        <f t="shared" si="46"/>
        <v>0.92303584638976366</v>
      </c>
      <c r="BV175" s="66">
        <f t="shared" si="47"/>
        <v>2.9125607478073401</v>
      </c>
      <c r="BW175" s="66">
        <f t="shared" si="48"/>
        <v>0.3433404782210393</v>
      </c>
      <c r="BX175" s="65">
        <f t="shared" si="49"/>
        <v>3.9032607029937115E-5</v>
      </c>
      <c r="BZ175" s="61">
        <f t="shared" si="50"/>
        <v>3.7793229404800246E-5</v>
      </c>
      <c r="CA175" s="64">
        <f t="shared" si="51"/>
        <v>15.856650334268018</v>
      </c>
      <c r="CB175" s="63">
        <f t="shared" si="52"/>
        <v>-93.917491420945424</v>
      </c>
      <c r="CC175" s="62">
        <v>0</v>
      </c>
      <c r="CD175" s="60">
        <f t="shared" si="53"/>
        <v>0</v>
      </c>
      <c r="CE175" s="61">
        <f t="shared" si="54"/>
        <v>1</v>
      </c>
    </row>
    <row r="176" spans="2:83" ht="15.75" thickBot="1">
      <c r="B176" s="71"/>
      <c r="C176" s="72">
        <v>8.9258693217928133</v>
      </c>
      <c r="D176" s="72">
        <v>8.9258693217928133</v>
      </c>
      <c r="E176" s="80">
        <v>0.2</v>
      </c>
      <c r="F176" s="72"/>
      <c r="BO176" s="77">
        <v>1972</v>
      </c>
      <c r="BP176" s="64">
        <f t="shared" si="42"/>
        <v>46</v>
      </c>
      <c r="BQ176" s="70">
        <f t="shared" si="43"/>
        <v>4.9870912274073591</v>
      </c>
      <c r="BR176" s="69">
        <f t="shared" si="44"/>
        <v>2.5023657791240486E-3</v>
      </c>
      <c r="BS176" s="68">
        <f t="shared" si="45"/>
        <v>2.2335789939787518E-5</v>
      </c>
      <c r="BT176" s="67">
        <f t="shared" si="46"/>
        <v>0.87504612416694494</v>
      </c>
      <c r="BV176" s="66">
        <f t="shared" si="47"/>
        <v>2.9125607478073401</v>
      </c>
      <c r="BW176" s="66">
        <f t="shared" si="48"/>
        <v>0.3433404782210393</v>
      </c>
      <c r="BX176" s="65">
        <f t="shared" si="49"/>
        <v>6.5054345049895195E-5</v>
      </c>
      <c r="BZ176" s="61">
        <f t="shared" si="50"/>
        <v>6.2988715674667072E-5</v>
      </c>
      <c r="CA176" s="64">
        <f t="shared" si="51"/>
        <v>15.856650334268018</v>
      </c>
      <c r="CB176" s="63">
        <f t="shared" si="52"/>
        <v>-93.917491420945424</v>
      </c>
      <c r="CC176" s="62">
        <v>0</v>
      </c>
      <c r="CD176" s="60">
        <f t="shared" si="53"/>
        <v>0</v>
      </c>
      <c r="CE176" s="61">
        <f t="shared" si="54"/>
        <v>1</v>
      </c>
    </row>
    <row r="177" spans="2:83" ht="15.75" thickBot="1">
      <c r="B177" s="71"/>
      <c r="C177" s="72">
        <v>5.2731289531822148</v>
      </c>
      <c r="D177" s="72">
        <v>5.2731289531822148</v>
      </c>
      <c r="E177" s="80">
        <v>0.2</v>
      </c>
      <c r="F177" s="72"/>
      <c r="BO177" s="77">
        <v>1972</v>
      </c>
      <c r="BP177" s="64">
        <f t="shared" si="42"/>
        <v>46</v>
      </c>
      <c r="BQ177" s="70">
        <f t="shared" si="43"/>
        <v>4.9870912274073591</v>
      </c>
      <c r="BR177" s="69">
        <f t="shared" si="44"/>
        <v>2.5023657791240486E-3</v>
      </c>
      <c r="BS177" s="68">
        <f t="shared" si="45"/>
        <v>1.3195297441351392E-5</v>
      </c>
      <c r="BT177" s="67">
        <f t="shared" si="46"/>
        <v>0.92417382983282337</v>
      </c>
      <c r="BV177" s="66">
        <f t="shared" si="47"/>
        <v>2.9125607478073401</v>
      </c>
      <c r="BW177" s="66">
        <f t="shared" si="48"/>
        <v>0.3433404782210393</v>
      </c>
      <c r="BX177" s="65">
        <f t="shared" si="49"/>
        <v>3.8432105383322688E-5</v>
      </c>
      <c r="BZ177" s="61">
        <f t="shared" si="50"/>
        <v>3.7211795106264845E-5</v>
      </c>
      <c r="CA177" s="64">
        <f t="shared" si="51"/>
        <v>15.856650334268018</v>
      </c>
      <c r="CB177" s="63">
        <f t="shared" si="52"/>
        <v>-93.917491420945424</v>
      </c>
      <c r="CC177" s="62">
        <v>0</v>
      </c>
      <c r="CD177" s="60">
        <f t="shared" si="53"/>
        <v>0</v>
      </c>
      <c r="CE177" s="61">
        <f t="shared" si="54"/>
        <v>1</v>
      </c>
    </row>
    <row r="178" spans="2:83" ht="15.75" thickBot="1">
      <c r="B178" s="71"/>
      <c r="C178" s="72">
        <v>47.732802711618177</v>
      </c>
      <c r="D178" s="72">
        <v>47.732802711618177</v>
      </c>
      <c r="E178" s="80">
        <v>0.2</v>
      </c>
      <c r="F178" s="72"/>
      <c r="BO178" s="77">
        <v>1972</v>
      </c>
      <c r="BP178" s="64">
        <f t="shared" si="42"/>
        <v>46</v>
      </c>
      <c r="BQ178" s="70">
        <f t="shared" si="43"/>
        <v>4.9870912274073591</v>
      </c>
      <c r="BR178" s="69">
        <f t="shared" si="44"/>
        <v>2.5023657791240486E-3</v>
      </c>
      <c r="BS178" s="68">
        <f t="shared" si="45"/>
        <v>1.1944493204723292E-4</v>
      </c>
      <c r="BT178" s="67">
        <f t="shared" si="46"/>
        <v>0.48977806751636077</v>
      </c>
      <c r="BV178" s="66">
        <f t="shared" si="47"/>
        <v>2.9125607478073401</v>
      </c>
      <c r="BW178" s="66">
        <f t="shared" si="48"/>
        <v>0.3433404782210393</v>
      </c>
      <c r="BX178" s="65">
        <f t="shared" si="49"/>
        <v>3.4789062060528565E-4</v>
      </c>
      <c r="BZ178" s="61">
        <f t="shared" si="50"/>
        <v>3.3684427028483498E-4</v>
      </c>
      <c r="CA178" s="64">
        <f t="shared" si="51"/>
        <v>15.856650334268018</v>
      </c>
      <c r="CB178" s="63">
        <f t="shared" si="52"/>
        <v>-93.917491420945424</v>
      </c>
      <c r="CC178" s="62">
        <v>0</v>
      </c>
      <c r="CD178" s="60">
        <f t="shared" si="53"/>
        <v>0</v>
      </c>
      <c r="CE178" s="61">
        <f t="shared" si="54"/>
        <v>1</v>
      </c>
    </row>
    <row r="179" spans="2:83" ht="15.75" thickBot="1">
      <c r="B179" s="71"/>
      <c r="C179" s="72">
        <v>19.636912507944189</v>
      </c>
      <c r="D179" s="72">
        <v>19.636912507944189</v>
      </c>
      <c r="E179" s="80">
        <v>0.2</v>
      </c>
      <c r="F179" s="72"/>
      <c r="BO179" s="77">
        <v>1972</v>
      </c>
      <c r="BP179" s="64">
        <f t="shared" si="42"/>
        <v>46</v>
      </c>
      <c r="BQ179" s="70">
        <f t="shared" si="43"/>
        <v>4.9870912274073591</v>
      </c>
      <c r="BR179" s="69">
        <f t="shared" si="44"/>
        <v>2.5023657791240486E-3</v>
      </c>
      <c r="BS179" s="68">
        <f t="shared" si="45"/>
        <v>4.9138737867532539E-5</v>
      </c>
      <c r="BT179" s="67">
        <f t="shared" si="46"/>
        <v>0.74553507457303791</v>
      </c>
      <c r="BV179" s="66">
        <f t="shared" si="47"/>
        <v>2.9125607478073401</v>
      </c>
      <c r="BW179" s="66">
        <f t="shared" si="48"/>
        <v>0.3433404782210393</v>
      </c>
      <c r="BX179" s="65">
        <f t="shared" si="49"/>
        <v>1.4311955910976942E-4</v>
      </c>
      <c r="BZ179" s="61">
        <f t="shared" si="50"/>
        <v>1.3857517448426755E-4</v>
      </c>
      <c r="CA179" s="64">
        <f t="shared" si="51"/>
        <v>15.856650334268018</v>
      </c>
      <c r="CB179" s="63">
        <f t="shared" si="52"/>
        <v>-93.917491420945424</v>
      </c>
      <c r="CC179" s="62">
        <v>0</v>
      </c>
      <c r="CD179" s="60">
        <f t="shared" si="53"/>
        <v>0</v>
      </c>
      <c r="CE179" s="61">
        <f t="shared" si="54"/>
        <v>1</v>
      </c>
    </row>
    <row r="180" spans="2:83" ht="15.75" thickBot="1">
      <c r="B180" s="71"/>
      <c r="C180" s="72">
        <v>8.5688345489210995</v>
      </c>
      <c r="D180" s="72">
        <v>8.5688345489210995</v>
      </c>
      <c r="E180" s="80">
        <v>0.2</v>
      </c>
      <c r="F180" s="72"/>
      <c r="BO180" s="77">
        <v>1972</v>
      </c>
      <c r="BP180" s="64">
        <f t="shared" si="42"/>
        <v>46</v>
      </c>
      <c r="BQ180" s="70">
        <f t="shared" si="43"/>
        <v>4.9870912274073591</v>
      </c>
      <c r="BR180" s="69">
        <f t="shared" si="44"/>
        <v>2.5023657791240486E-3</v>
      </c>
      <c r="BS180" s="68">
        <f t="shared" si="45"/>
        <v>2.144235834219601E-5</v>
      </c>
      <c r="BT180" s="67">
        <f t="shared" si="46"/>
        <v>0.87973061872934177</v>
      </c>
      <c r="BV180" s="66">
        <f t="shared" si="47"/>
        <v>2.9125607478073401</v>
      </c>
      <c r="BW180" s="66">
        <f t="shared" si="48"/>
        <v>0.3433404782210393</v>
      </c>
      <c r="BX180" s="65">
        <f t="shared" si="49"/>
        <v>6.245217124789937E-5</v>
      </c>
      <c r="BZ180" s="61">
        <f t="shared" si="50"/>
        <v>6.0469167047680376E-5</v>
      </c>
      <c r="CA180" s="64">
        <f t="shared" si="51"/>
        <v>15.856650334268018</v>
      </c>
      <c r="CB180" s="63">
        <f t="shared" si="52"/>
        <v>-93.917491420945424</v>
      </c>
      <c r="CC180" s="62">
        <v>0</v>
      </c>
      <c r="CD180" s="60">
        <f t="shared" si="53"/>
        <v>0</v>
      </c>
      <c r="CE180" s="61">
        <f t="shared" si="54"/>
        <v>1</v>
      </c>
    </row>
    <row r="181" spans="2:83" ht="15.75" thickBot="1">
      <c r="B181" s="71"/>
      <c r="C181" s="72">
        <v>16.451063765396601</v>
      </c>
      <c r="D181" s="72">
        <v>16.451063765396601</v>
      </c>
      <c r="E181" s="80">
        <v>0.2</v>
      </c>
      <c r="F181" s="72"/>
      <c r="BO181" s="77">
        <v>1972</v>
      </c>
      <c r="BP181" s="64">
        <f t="shared" si="42"/>
        <v>46</v>
      </c>
      <c r="BQ181" s="70">
        <f t="shared" si="43"/>
        <v>4.9870912274073591</v>
      </c>
      <c r="BR181" s="69">
        <f t="shared" si="44"/>
        <v>2.5023657791240486E-3</v>
      </c>
      <c r="BS181" s="68">
        <f t="shared" si="45"/>
        <v>4.1166578996716076E-5</v>
      </c>
      <c r="BT181" s="67">
        <f t="shared" si="46"/>
        <v>0.78191325157153868</v>
      </c>
      <c r="BV181" s="66">
        <f t="shared" si="47"/>
        <v>2.9125607478073401</v>
      </c>
      <c r="BW181" s="66">
        <f t="shared" si="48"/>
        <v>0.3433404782210393</v>
      </c>
      <c r="BX181" s="65">
        <f t="shared" si="49"/>
        <v>1.1990016210734532E-4</v>
      </c>
      <c r="BZ181" s="61">
        <f t="shared" si="50"/>
        <v>1.1609304827423257E-4</v>
      </c>
      <c r="CA181" s="64">
        <f t="shared" si="51"/>
        <v>15.856650334268018</v>
      </c>
      <c r="CB181" s="63">
        <f t="shared" si="52"/>
        <v>-93.917491420945424</v>
      </c>
      <c r="CC181" s="62">
        <v>0</v>
      </c>
      <c r="CD181" s="60">
        <f t="shared" si="53"/>
        <v>0</v>
      </c>
      <c r="CE181" s="61">
        <f t="shared" si="54"/>
        <v>1</v>
      </c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workbookViewId="0">
      <selection activeCell="B9" sqref="B9:I13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98" t="s">
        <v>197</v>
      </c>
      <c r="B1" s="99">
        <v>2019</v>
      </c>
      <c r="C1" s="99">
        <v>2020</v>
      </c>
      <c r="D1" s="99">
        <v>2021</v>
      </c>
      <c r="E1" s="99">
        <v>2022</v>
      </c>
      <c r="F1" s="99">
        <v>2023</v>
      </c>
      <c r="G1" s="99">
        <v>2024</v>
      </c>
      <c r="H1" s="99">
        <v>2025</v>
      </c>
      <c r="I1" s="99">
        <v>2026</v>
      </c>
      <c r="J1" s="99">
        <v>2027</v>
      </c>
      <c r="K1" s="99">
        <v>2028</v>
      </c>
      <c r="L1" s="99">
        <v>2029</v>
      </c>
      <c r="M1" s="99">
        <v>2030</v>
      </c>
      <c r="N1" s="99">
        <v>2031</v>
      </c>
    </row>
    <row r="2" spans="1:14" ht="16.5" thickBot="1">
      <c r="A2" s="100" t="s">
        <v>198</v>
      </c>
      <c r="B2" s="101">
        <v>1.04</v>
      </c>
      <c r="C2" s="101">
        <v>1.04</v>
      </c>
      <c r="D2" s="101">
        <v>1.028</v>
      </c>
      <c r="E2" s="101">
        <v>1.0269999999999999</v>
      </c>
      <c r="F2" s="101">
        <v>1.0269999999999999</v>
      </c>
      <c r="G2" s="101">
        <v>1.0249999999999999</v>
      </c>
      <c r="H2" s="101">
        <v>1.0229999999999999</v>
      </c>
      <c r="I2" s="101">
        <v>1.022</v>
      </c>
      <c r="J2" s="101">
        <v>1.02</v>
      </c>
      <c r="K2" s="101">
        <v>1.02</v>
      </c>
      <c r="L2" s="101">
        <v>1.02</v>
      </c>
      <c r="M2" s="101">
        <v>1.02</v>
      </c>
      <c r="N2" s="101">
        <v>1.02</v>
      </c>
    </row>
    <row r="3" spans="1:14" ht="39.75" thickBot="1">
      <c r="A3" s="100" t="s">
        <v>199</v>
      </c>
      <c r="B3" s="101">
        <v>1.0309999999999999</v>
      </c>
      <c r="C3" s="101">
        <v>1.03</v>
      </c>
      <c r="D3" s="101">
        <v>1.034</v>
      </c>
      <c r="E3" s="101">
        <v>1.03</v>
      </c>
      <c r="F3" s="101">
        <v>1.028</v>
      </c>
      <c r="G3" s="101">
        <v>1.0269999999999999</v>
      </c>
      <c r="H3" s="101">
        <v>1.026</v>
      </c>
      <c r="I3" s="101">
        <v>1.024</v>
      </c>
      <c r="J3" s="101">
        <v>1.022</v>
      </c>
      <c r="K3" s="101">
        <v>1.0209999999999999</v>
      </c>
      <c r="L3" s="101">
        <v>1.02</v>
      </c>
      <c r="M3" s="101">
        <v>1.02</v>
      </c>
      <c r="N3" s="101">
        <v>1.02</v>
      </c>
    </row>
    <row r="4" spans="1:14" ht="16.5" thickBot="1">
      <c r="A4" s="100" t="s">
        <v>200</v>
      </c>
      <c r="B4" s="101">
        <v>1.034</v>
      </c>
      <c r="C4" s="101">
        <v>1.0269999999999999</v>
      </c>
      <c r="D4" s="101">
        <v>1.022</v>
      </c>
      <c r="E4" s="101">
        <v>1.0369999999999999</v>
      </c>
      <c r="F4" s="101">
        <v>1.0369999999999999</v>
      </c>
      <c r="G4" s="101">
        <v>1.036</v>
      </c>
      <c r="H4" s="101">
        <v>1.04</v>
      </c>
      <c r="I4" s="101">
        <v>1.038</v>
      </c>
      <c r="J4" s="101">
        <v>1.038</v>
      </c>
      <c r="K4" s="101">
        <v>1.038</v>
      </c>
      <c r="L4" s="101">
        <v>1.036</v>
      </c>
      <c r="M4" s="101">
        <v>1.036</v>
      </c>
      <c r="N4" s="101">
        <v>1.036</v>
      </c>
    </row>
    <row r="5" spans="1:14" ht="39.75" thickBot="1">
      <c r="A5" s="100" t="s">
        <v>201</v>
      </c>
      <c r="B5" s="101">
        <v>1.03</v>
      </c>
      <c r="C5" s="101">
        <v>1.03</v>
      </c>
      <c r="D5" s="101">
        <v>1.0229999999999999</v>
      </c>
      <c r="E5" s="101">
        <v>1.024</v>
      </c>
      <c r="F5" s="101">
        <v>1.024</v>
      </c>
      <c r="G5" s="101">
        <v>1.024</v>
      </c>
      <c r="H5" s="101">
        <v>1.0249999999999999</v>
      </c>
      <c r="I5" s="101">
        <v>1.024</v>
      </c>
      <c r="J5" s="101">
        <v>1.036</v>
      </c>
      <c r="K5" s="101">
        <v>1.0149999999999999</v>
      </c>
      <c r="L5" s="101">
        <v>0.98299999999999998</v>
      </c>
      <c r="M5" s="101">
        <v>0.98199999999999998</v>
      </c>
      <c r="N5" s="101">
        <v>1</v>
      </c>
    </row>
    <row r="6" spans="1:14" ht="27" thickBot="1">
      <c r="A6" s="100" t="s">
        <v>202</v>
      </c>
      <c r="B6" s="101">
        <v>1.04</v>
      </c>
      <c r="C6" s="101">
        <v>1.04</v>
      </c>
      <c r="D6" s="101">
        <v>1.0409999999999999</v>
      </c>
      <c r="E6" s="101">
        <v>1.0369999999999999</v>
      </c>
      <c r="F6" s="101">
        <v>1.0349999999999999</v>
      </c>
      <c r="G6" s="101">
        <v>1.034</v>
      </c>
      <c r="H6" s="101">
        <v>1.0329999999999999</v>
      </c>
      <c r="I6" s="101">
        <v>1.0309999999999999</v>
      </c>
      <c r="J6" s="101">
        <v>1.0289999999999999</v>
      </c>
      <c r="K6" s="101">
        <v>1.028</v>
      </c>
      <c r="L6" s="101">
        <v>1.0269999999999999</v>
      </c>
      <c r="M6" s="101">
        <v>1.0269999999999999</v>
      </c>
      <c r="N6" s="101">
        <v>1.0269999999999999</v>
      </c>
    </row>
    <row r="7" spans="1:14" ht="27" thickBot="1">
      <c r="A7" s="100" t="s">
        <v>203</v>
      </c>
      <c r="B7" s="101">
        <v>1.04</v>
      </c>
      <c r="C7" s="101">
        <v>1.048</v>
      </c>
      <c r="D7" s="101">
        <v>1.0289999999999999</v>
      </c>
      <c r="E7" s="101">
        <v>1.0289999999999999</v>
      </c>
      <c r="F7" s="101">
        <v>1.0309999999999999</v>
      </c>
      <c r="G7" s="101">
        <v>1.0289999999999999</v>
      </c>
      <c r="H7" s="101">
        <v>1.024</v>
      </c>
      <c r="I7" s="101">
        <v>1.0209999999999999</v>
      </c>
      <c r="J7" s="101">
        <v>1.022</v>
      </c>
      <c r="K7" s="101">
        <v>1.0229999999999999</v>
      </c>
      <c r="L7" s="101">
        <v>1.024</v>
      </c>
      <c r="M7" s="101">
        <v>1.0229999999999999</v>
      </c>
      <c r="N7" s="101">
        <v>1.0229999999999999</v>
      </c>
    </row>
    <row r="8" spans="1:14" ht="16.5" thickBot="1"/>
    <row r="9" spans="1:14" ht="26.25" thickBot="1">
      <c r="A9" s="102" t="s">
        <v>204</v>
      </c>
      <c r="B9">
        <f>Лист1!C10</f>
        <v>1374</v>
      </c>
      <c r="C9">
        <f>B9</f>
        <v>1374</v>
      </c>
      <c r="D9">
        <f t="shared" ref="D9:N9" si="0">C9</f>
        <v>1374</v>
      </c>
      <c r="E9">
        <f t="shared" si="0"/>
        <v>1374</v>
      </c>
      <c r="F9">
        <f t="shared" si="0"/>
        <v>1374</v>
      </c>
      <c r="G9">
        <f t="shared" si="0"/>
        <v>1374</v>
      </c>
      <c r="H9">
        <f t="shared" si="0"/>
        <v>1374</v>
      </c>
      <c r="I9">
        <f t="shared" si="0"/>
        <v>1374</v>
      </c>
      <c r="J9">
        <f t="shared" si="0"/>
        <v>1374</v>
      </c>
      <c r="K9">
        <f t="shared" si="0"/>
        <v>1374</v>
      </c>
      <c r="L9">
        <f t="shared" si="0"/>
        <v>1374</v>
      </c>
      <c r="M9">
        <f t="shared" si="0"/>
        <v>1374</v>
      </c>
      <c r="N9">
        <f t="shared" si="0"/>
        <v>1374</v>
      </c>
    </row>
    <row r="10" spans="1:14" ht="26.25" thickBot="1">
      <c r="A10" s="103" t="s">
        <v>205</v>
      </c>
      <c r="B10" s="104">
        <f>Лист1!D10</f>
        <v>20.2</v>
      </c>
      <c r="C10">
        <f t="shared" ref="C10:N10" si="1">B10</f>
        <v>20.2</v>
      </c>
      <c r="D10">
        <f t="shared" si="1"/>
        <v>20.2</v>
      </c>
      <c r="E10">
        <f t="shared" si="1"/>
        <v>20.2</v>
      </c>
      <c r="F10">
        <f t="shared" si="1"/>
        <v>20.2</v>
      </c>
      <c r="G10">
        <f t="shared" si="1"/>
        <v>20.2</v>
      </c>
      <c r="H10">
        <f t="shared" si="1"/>
        <v>20.2</v>
      </c>
      <c r="I10">
        <f t="shared" si="1"/>
        <v>20.2</v>
      </c>
      <c r="J10">
        <f t="shared" si="1"/>
        <v>20.2</v>
      </c>
      <c r="K10">
        <f t="shared" si="1"/>
        <v>20.2</v>
      </c>
      <c r="L10">
        <f t="shared" si="1"/>
        <v>20.2</v>
      </c>
      <c r="M10">
        <f t="shared" si="1"/>
        <v>20.2</v>
      </c>
      <c r="N10">
        <f t="shared" si="1"/>
        <v>20.2</v>
      </c>
    </row>
    <row r="11" spans="1:14" ht="16.5" thickBot="1">
      <c r="A11" s="103" t="s">
        <v>206</v>
      </c>
      <c r="B11">
        <f>Лист1!E10</f>
        <v>1353.8</v>
      </c>
      <c r="C11">
        <f t="shared" ref="C11:N11" si="2">B11</f>
        <v>1353.8</v>
      </c>
      <c r="D11">
        <f t="shared" si="2"/>
        <v>1353.8</v>
      </c>
      <c r="E11">
        <f t="shared" si="2"/>
        <v>1353.8</v>
      </c>
      <c r="F11">
        <f t="shared" si="2"/>
        <v>1353.8</v>
      </c>
      <c r="G11">
        <f t="shared" si="2"/>
        <v>1353.8</v>
      </c>
      <c r="H11">
        <f t="shared" si="2"/>
        <v>1353.8</v>
      </c>
      <c r="I11">
        <f t="shared" si="2"/>
        <v>1353.8</v>
      </c>
      <c r="J11">
        <f t="shared" si="2"/>
        <v>1353.8</v>
      </c>
      <c r="K11">
        <f t="shared" si="2"/>
        <v>1353.8</v>
      </c>
      <c r="L11">
        <f t="shared" si="2"/>
        <v>1353.8</v>
      </c>
      <c r="M11">
        <f t="shared" si="2"/>
        <v>1353.8</v>
      </c>
      <c r="N11">
        <f t="shared" si="2"/>
        <v>1353.8</v>
      </c>
    </row>
    <row r="12" spans="1:14" ht="16.5" thickBot="1">
      <c r="A12" s="103" t="s">
        <v>207</v>
      </c>
      <c r="B12" s="20">
        <f>B13*B11/1000</f>
        <v>2465.906086</v>
      </c>
      <c r="C12" s="20">
        <f t="shared" ref="C12:D12" si="3">C13*C11/1000</f>
        <v>2535.5861719999998</v>
      </c>
      <c r="D12" s="20">
        <f t="shared" si="3"/>
        <v>2606.9585079999997</v>
      </c>
      <c r="E12" s="20">
        <f>D12*D2</f>
        <v>2679.9533462239997</v>
      </c>
      <c r="F12" s="20">
        <f t="shared" ref="F12:N12" si="4">E12*E2</f>
        <v>2752.3120865720475</v>
      </c>
      <c r="G12" s="20">
        <f t="shared" si="4"/>
        <v>2826.6245129094928</v>
      </c>
      <c r="H12" s="20">
        <f t="shared" si="4"/>
        <v>2897.2901257322296</v>
      </c>
      <c r="I12" s="20">
        <f t="shared" si="4"/>
        <v>2963.9277986240704</v>
      </c>
      <c r="J12" s="20">
        <f t="shared" si="4"/>
        <v>3029.1342101937998</v>
      </c>
      <c r="K12" s="20">
        <f t="shared" si="4"/>
        <v>3089.7168943976758</v>
      </c>
      <c r="L12" s="20">
        <f t="shared" si="4"/>
        <v>3151.5112322856294</v>
      </c>
      <c r="M12" s="20">
        <f t="shared" si="4"/>
        <v>3214.5414569313421</v>
      </c>
      <c r="N12" s="20">
        <f t="shared" si="4"/>
        <v>3278.8322860699691</v>
      </c>
    </row>
    <row r="13" spans="1:14" ht="16.5" thickBot="1">
      <c r="A13" s="103" t="s">
        <v>208</v>
      </c>
      <c r="B13">
        <f>B16</f>
        <v>1821.47</v>
      </c>
      <c r="C13">
        <f>B18</f>
        <v>1872.94</v>
      </c>
      <c r="D13">
        <f>B20</f>
        <v>1925.66</v>
      </c>
      <c r="E13">
        <f>E12/E11*1000</f>
        <v>1979.5784799999999</v>
      </c>
      <c r="F13">
        <f t="shared" ref="F13:N13" si="5">F12/F11*1000</f>
        <v>2033.0270989599999</v>
      </c>
      <c r="G13">
        <f t="shared" si="5"/>
        <v>2087.9188306319197</v>
      </c>
      <c r="H13">
        <f t="shared" si="5"/>
        <v>2140.1168013977176</v>
      </c>
      <c r="I13">
        <f t="shared" si="5"/>
        <v>2189.3394878298645</v>
      </c>
      <c r="J13">
        <f t="shared" si="5"/>
        <v>2237.5049565621216</v>
      </c>
      <c r="K13">
        <f t="shared" si="5"/>
        <v>2282.2550556933638</v>
      </c>
      <c r="L13">
        <f t="shared" si="5"/>
        <v>2327.9001568072313</v>
      </c>
      <c r="M13">
        <f t="shared" si="5"/>
        <v>2374.4581599433754</v>
      </c>
      <c r="N13">
        <f t="shared" si="5"/>
        <v>2421.9473231422435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f>Лист1!Q5</f>
        <v>1768.86</v>
      </c>
    </row>
    <row r="16" spans="1:14" ht="16.5" thickBot="1">
      <c r="B16" s="22">
        <f>Лист1!Q6</f>
        <v>1821.47</v>
      </c>
    </row>
    <row r="17" spans="1:2" ht="16.5" thickBot="1">
      <c r="A17">
        <v>2019</v>
      </c>
      <c r="B17" s="22">
        <f>Лист1!Q7</f>
        <v>1821.47</v>
      </c>
    </row>
    <row r="18" spans="1:2" ht="16.5" thickBot="1">
      <c r="B18" s="22">
        <f>Лист1!Q8</f>
        <v>1872.94</v>
      </c>
    </row>
    <row r="19" spans="1:2" ht="16.5" thickBot="1">
      <c r="A19">
        <v>2020</v>
      </c>
      <c r="B19" s="22">
        <f>Лист1!Q9</f>
        <v>1872.94</v>
      </c>
    </row>
    <row r="20" spans="1:2" ht="16.5" thickBot="1">
      <c r="B20" s="22">
        <f>Лист1!Q10</f>
        <v>1925.66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F8" sqref="F8"/>
    </sheetView>
  </sheetViews>
  <sheetFormatPr defaultRowHeight="15.75"/>
  <cols>
    <col min="1" max="1" width="10" customWidth="1"/>
    <col min="2" max="2" width="18.625" customWidth="1"/>
  </cols>
  <sheetData>
    <row r="1" spans="1:9" ht="45.75" thickBot="1">
      <c r="A1" s="114" t="s">
        <v>0</v>
      </c>
      <c r="B1" s="115" t="s">
        <v>211</v>
      </c>
      <c r="C1" s="115" t="s">
        <v>212</v>
      </c>
    </row>
    <row r="2" spans="1:9" ht="16.5" thickBot="1">
      <c r="A2" s="117" t="s">
        <v>213</v>
      </c>
      <c r="B2" s="118"/>
      <c r="C2" s="119"/>
      <c r="H2">
        <f>SUM(H3:H5)</f>
        <v>10208.379726137046</v>
      </c>
    </row>
    <row r="3" spans="1:9" ht="16.5" thickBot="1">
      <c r="A3" s="116">
        <v>1</v>
      </c>
      <c r="B3" s="5" t="s">
        <v>214</v>
      </c>
      <c r="C3" s="16">
        <v>7.7999999999999996E-3</v>
      </c>
      <c r="E3" t="s">
        <v>195</v>
      </c>
      <c r="F3" s="21">
        <f>SUM(C3:C19,C21:C31,C33:C35,C37:C42,C44:C47)</f>
        <v>0.75333300000000003</v>
      </c>
      <c r="H3">
        <v>4313.03</v>
      </c>
    </row>
    <row r="4" spans="1:9" ht="16.5" thickBot="1">
      <c r="A4" s="116">
        <v>2</v>
      </c>
      <c r="B4" s="5" t="s">
        <v>215</v>
      </c>
      <c r="C4" s="16">
        <v>1.2500000000000001E-2</v>
      </c>
      <c r="E4" t="s">
        <v>196</v>
      </c>
      <c r="F4" s="21">
        <f>C49+C50+C51+C52+C53+C54</f>
        <v>0.36737599999999998</v>
      </c>
      <c r="H4" s="20">
        <f>H3*F4/F3</f>
        <v>2103.3244385683352</v>
      </c>
    </row>
    <row r="5" spans="1:9" ht="16.5" thickBot="1">
      <c r="A5" s="116">
        <v>3</v>
      </c>
      <c r="B5" s="5" t="s">
        <v>216</v>
      </c>
      <c r="C5" s="16">
        <v>9.7999999999999997E-3</v>
      </c>
      <c r="E5" t="s">
        <v>15</v>
      </c>
      <c r="F5" s="21">
        <f>SUM(C54:C62)</f>
        <v>0.66233200000000014</v>
      </c>
      <c r="H5" s="20">
        <f>H3*F5/F3</f>
        <v>3792.025287568712</v>
      </c>
    </row>
    <row r="6" spans="1:9" ht="16.5" thickBot="1">
      <c r="A6" s="116">
        <v>4</v>
      </c>
      <c r="B6" s="5" t="s">
        <v>217</v>
      </c>
      <c r="C6" s="16">
        <v>9.7999999999999997E-3</v>
      </c>
    </row>
    <row r="7" spans="1:9" ht="16.5" thickBot="1">
      <c r="A7" s="116">
        <v>5</v>
      </c>
      <c r="B7" s="5" t="s">
        <v>218</v>
      </c>
      <c r="C7" s="16">
        <v>0.04</v>
      </c>
    </row>
    <row r="8" spans="1:9" ht="16.5" thickBot="1">
      <c r="A8" s="116">
        <v>6</v>
      </c>
      <c r="B8" s="5" t="s">
        <v>219</v>
      </c>
      <c r="C8" s="16">
        <v>1.2928E-2</v>
      </c>
    </row>
    <row r="9" spans="1:9" ht="16.5" thickBot="1">
      <c r="A9" s="116">
        <v>7</v>
      </c>
      <c r="B9" s="5" t="s">
        <v>220</v>
      </c>
      <c r="C9" s="16">
        <v>1.291E-2</v>
      </c>
      <c r="I9">
        <v>0.6</v>
      </c>
    </row>
    <row r="10" spans="1:9" ht="16.5" thickBot="1">
      <c r="A10" s="116">
        <v>8</v>
      </c>
      <c r="B10" s="5" t="s">
        <v>221</v>
      </c>
      <c r="C10" s="16">
        <v>1.2962E-2</v>
      </c>
      <c r="I10">
        <v>0.97099999999999997</v>
      </c>
    </row>
    <row r="11" spans="1:9" ht="16.5" thickBot="1">
      <c r="A11" s="116">
        <v>9</v>
      </c>
      <c r="B11" s="5" t="s">
        <v>222</v>
      </c>
      <c r="C11" s="16">
        <v>1.2985E-2</v>
      </c>
    </row>
    <row r="12" spans="1:9" ht="16.5" thickBot="1">
      <c r="A12" s="116">
        <v>10</v>
      </c>
      <c r="B12" s="5" t="s">
        <v>223</v>
      </c>
      <c r="C12" s="16">
        <v>6.4939999999999998E-3</v>
      </c>
    </row>
    <row r="13" spans="1:9" ht="16.5" thickBot="1">
      <c r="A13" s="116">
        <v>11</v>
      </c>
      <c r="B13" s="5" t="s">
        <v>224</v>
      </c>
      <c r="C13" s="16">
        <v>6.4669999999999997E-3</v>
      </c>
    </row>
    <row r="14" spans="1:9" ht="16.5" thickBot="1">
      <c r="A14" s="116">
        <v>12</v>
      </c>
      <c r="B14" s="5" t="s">
        <v>225</v>
      </c>
      <c r="C14" s="16">
        <v>1.2541E-2</v>
      </c>
    </row>
    <row r="15" spans="1:9" ht="16.5" thickBot="1">
      <c r="A15" s="116">
        <v>13</v>
      </c>
      <c r="B15" s="5" t="s">
        <v>226</v>
      </c>
      <c r="C15" s="16">
        <v>6.4510000000000001E-3</v>
      </c>
    </row>
    <row r="16" spans="1:9" ht="16.5" thickBot="1">
      <c r="A16" s="116">
        <v>14</v>
      </c>
      <c r="B16" s="5" t="s">
        <v>227</v>
      </c>
      <c r="C16" s="16">
        <v>6.4809999999999998E-3</v>
      </c>
    </row>
    <row r="17" spans="1:3" ht="16.5" thickBot="1">
      <c r="A17" s="116">
        <v>15</v>
      </c>
      <c r="B17" s="5" t="s">
        <v>228</v>
      </c>
      <c r="C17" s="16">
        <v>8.0000000000000002E-3</v>
      </c>
    </row>
    <row r="18" spans="1:3" ht="16.5" thickBot="1">
      <c r="A18" s="116">
        <v>16</v>
      </c>
      <c r="B18" s="5" t="s">
        <v>229</v>
      </c>
      <c r="C18" s="16">
        <v>6.4970000000000002E-3</v>
      </c>
    </row>
    <row r="19" spans="1:3" ht="16.5" thickBot="1">
      <c r="A19" s="116">
        <v>17</v>
      </c>
      <c r="B19" s="5" t="s">
        <v>230</v>
      </c>
      <c r="C19" s="16">
        <v>8.9999999999999993E-3</v>
      </c>
    </row>
    <row r="20" spans="1:3" ht="16.5" thickBot="1">
      <c r="A20" s="117" t="s">
        <v>231</v>
      </c>
      <c r="B20" s="118"/>
      <c r="C20" s="119"/>
    </row>
    <row r="21" spans="1:3" ht="16.5" thickBot="1">
      <c r="A21" s="116">
        <v>18</v>
      </c>
      <c r="B21" s="5" t="s">
        <v>232</v>
      </c>
      <c r="C21" s="16">
        <v>1.0500000000000001E-2</v>
      </c>
    </row>
    <row r="22" spans="1:3" ht="16.5" thickBot="1">
      <c r="A22" s="116">
        <v>19</v>
      </c>
      <c r="B22" s="5" t="s">
        <v>232</v>
      </c>
      <c r="C22" s="16">
        <v>1.49E-2</v>
      </c>
    </row>
    <row r="23" spans="1:3" ht="16.5" thickBot="1">
      <c r="A23" s="116">
        <v>20</v>
      </c>
      <c r="B23" s="5" t="s">
        <v>233</v>
      </c>
      <c r="C23" s="16">
        <v>9.8200000000000006E-3</v>
      </c>
    </row>
    <row r="24" spans="1:3" ht="16.5" thickBot="1">
      <c r="A24" s="116">
        <v>21</v>
      </c>
      <c r="B24" s="5" t="s">
        <v>234</v>
      </c>
      <c r="C24" s="16">
        <v>1.1299999999999999E-2</v>
      </c>
    </row>
    <row r="25" spans="1:3" ht="30.75" thickBot="1">
      <c r="A25" s="116">
        <v>22</v>
      </c>
      <c r="B25" s="5" t="s">
        <v>235</v>
      </c>
      <c r="C25" s="16">
        <v>1.2978999999999999E-2</v>
      </c>
    </row>
    <row r="26" spans="1:3" ht="16.5" thickBot="1">
      <c r="A26" s="116">
        <v>23</v>
      </c>
      <c r="B26" s="5" t="s">
        <v>236</v>
      </c>
      <c r="C26" s="16">
        <v>2.32E-3</v>
      </c>
    </row>
    <row r="27" spans="1:3" ht="16.5" thickBot="1">
      <c r="A27" s="116">
        <v>24</v>
      </c>
      <c r="B27" s="5" t="s">
        <v>237</v>
      </c>
      <c r="C27" s="16">
        <v>7.5979999999999997E-3</v>
      </c>
    </row>
    <row r="28" spans="1:3" ht="16.5" thickBot="1">
      <c r="A28" s="116">
        <v>25</v>
      </c>
      <c r="B28" s="5" t="s">
        <v>238</v>
      </c>
      <c r="C28" s="16">
        <v>0.02</v>
      </c>
    </row>
    <row r="29" spans="1:3" ht="16.5" thickBot="1">
      <c r="A29" s="116">
        <v>26</v>
      </c>
      <c r="B29" s="5" t="s">
        <v>239</v>
      </c>
      <c r="C29" s="16">
        <v>2.8199999999999999E-2</v>
      </c>
    </row>
    <row r="30" spans="1:3" ht="16.5" thickBot="1">
      <c r="A30" s="116">
        <v>27</v>
      </c>
      <c r="B30" s="5" t="s">
        <v>240</v>
      </c>
      <c r="C30" s="16">
        <v>0.03</v>
      </c>
    </row>
    <row r="31" spans="1:3" ht="16.5" thickBot="1">
      <c r="A31" s="116">
        <v>28</v>
      </c>
      <c r="B31" s="5" t="s">
        <v>241</v>
      </c>
      <c r="C31" s="16">
        <v>8.7999999999999995E-2</v>
      </c>
    </row>
    <row r="32" spans="1:3" ht="16.5" thickBot="1">
      <c r="A32" s="117" t="s">
        <v>242</v>
      </c>
      <c r="B32" s="118"/>
      <c r="C32" s="119"/>
    </row>
    <row r="33" spans="1:3" ht="16.5" thickBot="1">
      <c r="A33" s="116">
        <v>29</v>
      </c>
      <c r="B33" s="5" t="s">
        <v>243</v>
      </c>
      <c r="C33" s="16">
        <v>1.2E-2</v>
      </c>
    </row>
    <row r="34" spans="1:3" ht="16.5" thickBot="1">
      <c r="A34" s="116">
        <v>30</v>
      </c>
      <c r="B34" s="5" t="s">
        <v>244</v>
      </c>
      <c r="C34" s="16">
        <v>0.02</v>
      </c>
    </row>
    <row r="35" spans="1:3" ht="16.5" thickBot="1">
      <c r="A35" s="116">
        <v>31</v>
      </c>
      <c r="B35" s="5" t="s">
        <v>245</v>
      </c>
      <c r="C35" s="16">
        <v>0.02</v>
      </c>
    </row>
    <row r="36" spans="1:3" ht="16.5" thickBot="1">
      <c r="A36" s="117" t="s">
        <v>246</v>
      </c>
      <c r="B36" s="118"/>
      <c r="C36" s="119"/>
    </row>
    <row r="37" spans="1:3" ht="16.5" thickBot="1">
      <c r="A37" s="116">
        <v>32</v>
      </c>
      <c r="B37" s="5" t="s">
        <v>247</v>
      </c>
      <c r="C37" s="16">
        <v>0.02</v>
      </c>
    </row>
    <row r="38" spans="1:3" ht="16.5" thickBot="1">
      <c r="A38" s="116">
        <v>33</v>
      </c>
      <c r="B38" s="5" t="s">
        <v>248</v>
      </c>
      <c r="C38" s="16">
        <v>1.7500000000000002E-2</v>
      </c>
    </row>
    <row r="39" spans="1:3" ht="16.5" thickBot="1">
      <c r="A39" s="116">
        <v>34</v>
      </c>
      <c r="B39" s="5" t="s">
        <v>249</v>
      </c>
      <c r="C39" s="16">
        <v>1.7500000000000002E-2</v>
      </c>
    </row>
    <row r="40" spans="1:3" ht="16.5" thickBot="1">
      <c r="A40" s="116">
        <v>35</v>
      </c>
      <c r="B40" s="5" t="s">
        <v>250</v>
      </c>
      <c r="C40" s="16">
        <v>1.7500000000000002E-2</v>
      </c>
    </row>
    <row r="41" spans="1:3" ht="16.5" thickBot="1">
      <c r="A41" s="116">
        <v>36</v>
      </c>
      <c r="B41" s="5" t="s">
        <v>251</v>
      </c>
      <c r="C41" s="16">
        <v>1.4800000000000001E-2</v>
      </c>
    </row>
    <row r="42" spans="1:3" ht="16.5" thickBot="1">
      <c r="A42" s="116">
        <v>37</v>
      </c>
      <c r="B42" s="5" t="s">
        <v>252</v>
      </c>
      <c r="C42" s="16">
        <v>0.1048</v>
      </c>
    </row>
    <row r="43" spans="1:3" ht="16.5" thickBot="1">
      <c r="A43" s="117" t="s">
        <v>253</v>
      </c>
      <c r="B43" s="118"/>
      <c r="C43" s="119"/>
    </row>
    <row r="44" spans="1:3" ht="16.5" thickBot="1">
      <c r="A44" s="116">
        <v>38</v>
      </c>
      <c r="B44" s="5" t="s">
        <v>254</v>
      </c>
      <c r="C44" s="16">
        <v>0.02</v>
      </c>
    </row>
    <row r="45" spans="1:3" ht="16.5" thickBot="1">
      <c r="A45" s="116">
        <v>39</v>
      </c>
      <c r="B45" s="5" t="s">
        <v>255</v>
      </c>
      <c r="C45" s="16">
        <v>0.02</v>
      </c>
    </row>
    <row r="46" spans="1:3" ht="16.5" thickBot="1">
      <c r="A46" s="116">
        <v>40</v>
      </c>
      <c r="B46" s="5" t="s">
        <v>256</v>
      </c>
      <c r="C46" s="16">
        <v>0.02</v>
      </c>
    </row>
    <row r="47" spans="1:3" ht="16.5" thickBot="1">
      <c r="A47" s="116">
        <v>41</v>
      </c>
      <c r="B47" s="5" t="s">
        <v>257</v>
      </c>
      <c r="C47" s="16">
        <v>0.02</v>
      </c>
    </row>
    <row r="48" spans="1:3" ht="16.5" thickBot="1">
      <c r="A48" s="117" t="s">
        <v>258</v>
      </c>
      <c r="B48" s="118"/>
      <c r="C48" s="119"/>
    </row>
    <row r="49" spans="1:3" ht="16.5" thickBot="1">
      <c r="A49" s="116">
        <v>42</v>
      </c>
      <c r="B49" s="5" t="s">
        <v>259</v>
      </c>
      <c r="C49" s="16">
        <v>8.6999999999999994E-2</v>
      </c>
    </row>
    <row r="50" spans="1:3" ht="16.5" thickBot="1">
      <c r="A50" s="116">
        <v>43</v>
      </c>
      <c r="B50" s="5" t="s">
        <v>260</v>
      </c>
      <c r="C50" s="16">
        <v>0.04</v>
      </c>
    </row>
    <row r="51" spans="1:3" ht="16.5" thickBot="1">
      <c r="A51" s="116">
        <v>44</v>
      </c>
      <c r="B51" s="5" t="s">
        <v>261</v>
      </c>
      <c r="C51" s="16">
        <v>0.125</v>
      </c>
    </row>
    <row r="52" spans="1:3" ht="16.5" thickBot="1">
      <c r="A52" s="116">
        <v>45</v>
      </c>
      <c r="B52" s="5" t="s">
        <v>262</v>
      </c>
      <c r="C52" s="16">
        <v>5.7000000000000002E-2</v>
      </c>
    </row>
    <row r="53" spans="1:3" ht="16.5" thickBot="1">
      <c r="A53" s="116">
        <v>46</v>
      </c>
      <c r="B53" s="5" t="s">
        <v>263</v>
      </c>
      <c r="C53" s="16">
        <v>5.1999999999999998E-2</v>
      </c>
    </row>
    <row r="54" spans="1:3" ht="16.5" thickBot="1">
      <c r="A54" s="116">
        <v>47</v>
      </c>
      <c r="B54" s="5" t="s">
        <v>264</v>
      </c>
      <c r="C54" s="16">
        <v>6.3759999999999997E-3</v>
      </c>
    </row>
    <row r="55" spans="1:3" ht="16.5" thickBot="1">
      <c r="A55" s="116">
        <v>48</v>
      </c>
      <c r="B55" s="5" t="s">
        <v>265</v>
      </c>
      <c r="C55" s="16">
        <v>0.05</v>
      </c>
    </row>
    <row r="56" spans="1:3" ht="16.5" thickBot="1">
      <c r="A56" s="116">
        <v>49</v>
      </c>
      <c r="B56" s="5" t="s">
        <v>266</v>
      </c>
      <c r="C56" s="16">
        <v>9.1479999999999999E-3</v>
      </c>
    </row>
    <row r="57" spans="1:3" ht="16.5" thickBot="1">
      <c r="A57" s="116">
        <v>50</v>
      </c>
      <c r="B57" s="5" t="s">
        <v>267</v>
      </c>
      <c r="C57" s="16">
        <v>9.1479999999999999E-3</v>
      </c>
    </row>
    <row r="58" spans="1:3" ht="16.5" thickBot="1">
      <c r="A58" s="116">
        <v>51</v>
      </c>
      <c r="B58" s="5" t="s">
        <v>268</v>
      </c>
      <c r="C58" s="16">
        <v>0.32</v>
      </c>
    </row>
    <row r="59" spans="1:3" ht="16.5" thickBot="1">
      <c r="A59" s="116">
        <v>52</v>
      </c>
      <c r="B59" s="5" t="s">
        <v>269</v>
      </c>
      <c r="C59" s="16">
        <v>8.8900000000000007E-2</v>
      </c>
    </row>
    <row r="60" spans="1:3" ht="16.5" thickBot="1">
      <c r="A60" s="116">
        <v>53</v>
      </c>
      <c r="B60" s="5" t="s">
        <v>270</v>
      </c>
      <c r="C60" s="16">
        <v>0.05</v>
      </c>
    </row>
    <row r="61" spans="1:3" ht="16.5" thickBot="1">
      <c r="A61" s="116">
        <v>54</v>
      </c>
      <c r="B61" s="5" t="s">
        <v>271</v>
      </c>
      <c r="C61" s="16">
        <v>7.2760000000000005E-2</v>
      </c>
    </row>
    <row r="62" spans="1:3" ht="16.5" thickBot="1">
      <c r="A62" s="116">
        <v>55</v>
      </c>
      <c r="B62" s="5" t="s">
        <v>272</v>
      </c>
      <c r="C62" s="16">
        <v>5.6000000000000001E-2</v>
      </c>
    </row>
  </sheetData>
  <mergeCells count="6">
    <mergeCell ref="A2:C2"/>
    <mergeCell ref="A20:C20"/>
    <mergeCell ref="A32:C32"/>
    <mergeCell ref="A36:C36"/>
    <mergeCell ref="A43:C43"/>
    <mergeCell ref="A48:C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2019-06-14T06:31:07Z</dcterms:modified>
</cp:coreProperties>
</file>