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схемы теплоснабжения Куйбышевский раон НО\Абрамоский сельсовет\"/>
    </mc:Choice>
  </mc:AlternateContent>
  <bookViews>
    <workbookView xWindow="0" yWindow="0" windowWidth="28800" windowHeight="12435" activeTab="5"/>
  </bookViews>
  <sheets>
    <sheet name="Лист1" sheetId="1" r:id="rId1"/>
    <sheet name="ННЗТ" sheetId="4" r:id="rId2"/>
    <sheet name="радиус" sheetId="5" r:id="rId3"/>
    <sheet name="Расчет 2" sheetId="6" r:id="rId4"/>
    <sheet name="Лист2" sheetId="2" r:id="rId5"/>
    <sheet name="Лист3" sheetId="3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C10" i="2" l="1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D13" i="2"/>
  <c r="C13" i="2"/>
  <c r="B13" i="2"/>
  <c r="B9" i="2"/>
  <c r="C9" i="2" s="1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B11" i="2" l="1"/>
  <c r="C11" i="2" s="1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F26" i="1"/>
  <c r="E26" i="1"/>
  <c r="D26" i="1" s="1"/>
  <c r="G26" i="1"/>
  <c r="C12" i="2" l="1"/>
  <c r="D12" i="2"/>
  <c r="E12" i="2" s="1"/>
  <c r="B12" i="2"/>
  <c r="C1" i="6"/>
  <c r="CF6" i="6"/>
  <c r="F9" i="6"/>
  <c r="BP9" i="6"/>
  <c r="BV9" i="6"/>
  <c r="BW9" i="6" s="1"/>
  <c r="F10" i="6"/>
  <c r="BP10" i="6"/>
  <c r="BQ10" i="6"/>
  <c r="BV10" i="6"/>
  <c r="CA10" i="6" s="1"/>
  <c r="F11" i="6"/>
  <c r="BP11" i="6"/>
  <c r="BQ11" i="6" s="1"/>
  <c r="BV11" i="6"/>
  <c r="BW11" i="6" s="1"/>
  <c r="CB11" i="6"/>
  <c r="F12" i="6"/>
  <c r="BP12" i="6"/>
  <c r="BQ12" i="6"/>
  <c r="BV12" i="6"/>
  <c r="CA12" i="6" s="1"/>
  <c r="F13" i="6"/>
  <c r="BP13" i="6"/>
  <c r="BQ13" i="6" s="1"/>
  <c r="BV13" i="6"/>
  <c r="CA13" i="6" s="1"/>
  <c r="F14" i="6"/>
  <c r="BV14" i="6" s="1"/>
  <c r="CA14" i="6" s="1"/>
  <c r="BP14" i="6"/>
  <c r="BQ14" i="6" s="1"/>
  <c r="F15" i="6"/>
  <c r="BP15" i="6"/>
  <c r="BQ15" i="6" s="1"/>
  <c r="BR15" i="6" s="1"/>
  <c r="BS15" i="6" s="1"/>
  <c r="BV15" i="6"/>
  <c r="CB15" i="6" s="1"/>
  <c r="F16" i="6"/>
  <c r="BV16" i="6" s="1"/>
  <c r="CA16" i="6" s="1"/>
  <c r="BP16" i="6"/>
  <c r="BQ16" i="6"/>
  <c r="F17" i="6"/>
  <c r="BP17" i="6"/>
  <c r="BQ17" i="6" s="1"/>
  <c r="BV17" i="6"/>
  <c r="CA17" i="6" s="1"/>
  <c r="BW17" i="6"/>
  <c r="CB17" i="6"/>
  <c r="F18" i="6"/>
  <c r="BP18" i="6"/>
  <c r="BQ18" i="6" s="1"/>
  <c r="BV18" i="6"/>
  <c r="CA18" i="6" s="1"/>
  <c r="F19" i="6"/>
  <c r="BV19" i="6" s="1"/>
  <c r="BP19" i="6"/>
  <c r="BQ19" i="6" s="1"/>
  <c r="BR19" i="6"/>
  <c r="BS19" i="6" s="1"/>
  <c r="CC19" i="6"/>
  <c r="F20" i="6"/>
  <c r="BP20" i="6"/>
  <c r="BQ20" i="6" s="1"/>
  <c r="BV20" i="6"/>
  <c r="BW20" i="6" s="1"/>
  <c r="CA20" i="6"/>
  <c r="F21" i="6"/>
  <c r="BV21" i="6" s="1"/>
  <c r="BP21" i="6"/>
  <c r="BQ21" i="6"/>
  <c r="F22" i="6"/>
  <c r="BP22" i="6"/>
  <c r="BQ22" i="6" s="1"/>
  <c r="BV22" i="6"/>
  <c r="CB22" i="6" s="1"/>
  <c r="F23" i="6"/>
  <c r="BV23" i="6" s="1"/>
  <c r="CA23" i="6" s="1"/>
  <c r="BP23" i="6"/>
  <c r="BQ23" i="6"/>
  <c r="F24" i="6"/>
  <c r="BP24" i="6"/>
  <c r="BQ24" i="6" s="1"/>
  <c r="BV24" i="6"/>
  <c r="BW24" i="6" s="1"/>
  <c r="F25" i="6"/>
  <c r="BP25" i="6"/>
  <c r="BQ25" i="6" s="1"/>
  <c r="BV25" i="6"/>
  <c r="CA25" i="6" s="1"/>
  <c r="BW25" i="6"/>
  <c r="CB25" i="6"/>
  <c r="CC25" i="6" s="1"/>
  <c r="F26" i="6"/>
  <c r="BP26" i="6"/>
  <c r="BQ26" i="6" s="1"/>
  <c r="BR26" i="6" s="1"/>
  <c r="BS26" i="6" s="1"/>
  <c r="BV26" i="6"/>
  <c r="BW26" i="6" s="1"/>
  <c r="F27" i="6"/>
  <c r="BV27" i="6" s="1"/>
  <c r="BP27" i="6"/>
  <c r="BQ27" i="6" s="1"/>
  <c r="BR27" i="6" s="1"/>
  <c r="BS27" i="6" s="1"/>
  <c r="F28" i="6"/>
  <c r="BV28" i="6" s="1"/>
  <c r="BP28" i="6"/>
  <c r="BQ28" i="6"/>
  <c r="BR28" i="6" s="1"/>
  <c r="BS28" i="6" s="1"/>
  <c r="F29" i="6"/>
  <c r="BV29" i="6" s="1"/>
  <c r="BP29" i="6"/>
  <c r="BW28" i="6" l="1"/>
  <c r="CA28" i="6"/>
  <c r="CA29" i="6"/>
  <c r="BW29" i="6"/>
  <c r="CB29" i="6"/>
  <c r="CC29" i="6" s="1"/>
  <c r="BW27" i="6"/>
  <c r="BX27" i="6" s="1"/>
  <c r="CB27" i="6"/>
  <c r="CA27" i="6"/>
  <c r="BW19" i="6"/>
  <c r="CA19" i="6"/>
  <c r="CA22" i="6"/>
  <c r="CA15" i="6"/>
  <c r="BW22" i="6"/>
  <c r="CB20" i="6"/>
  <c r="BR20" i="6"/>
  <c r="BS20" i="6" s="1"/>
  <c r="BX20" i="6" s="1"/>
  <c r="BW15" i="6"/>
  <c r="BX15" i="6" s="1"/>
  <c r="BW13" i="6"/>
  <c r="CA9" i="6"/>
  <c r="CA26" i="6"/>
  <c r="BR24" i="6"/>
  <c r="BS24" i="6" s="1"/>
  <c r="BT24" i="6" s="1"/>
  <c r="CB13" i="6"/>
  <c r="CA11" i="6"/>
  <c r="E13" i="2"/>
  <c r="F12" i="2"/>
  <c r="CB9" i="6"/>
  <c r="CC9" i="6" s="1"/>
  <c r="CC27" i="6"/>
  <c r="CD27" i="6" s="1"/>
  <c r="BX28" i="6"/>
  <c r="BT28" i="6"/>
  <c r="BT27" i="6"/>
  <c r="BX26" i="6"/>
  <c r="BT26" i="6"/>
  <c r="BR25" i="6"/>
  <c r="BS25" i="6" s="1"/>
  <c r="CA24" i="6"/>
  <c r="BW21" i="6"/>
  <c r="CB21" i="6"/>
  <c r="CC21" i="6" s="1"/>
  <c r="BX19" i="6"/>
  <c r="CD19" i="6"/>
  <c r="BW16" i="6"/>
  <c r="CB16" i="6"/>
  <c r="CC16" i="6" s="1"/>
  <c r="BW12" i="6"/>
  <c r="CB12" i="6"/>
  <c r="CC12" i="6" s="1"/>
  <c r="BQ29" i="6"/>
  <c r="BR29" i="6" s="1"/>
  <c r="BS29" i="6" s="1"/>
  <c r="CB28" i="6"/>
  <c r="CC28" i="6" s="1"/>
  <c r="CD28" i="6" s="1"/>
  <c r="CB26" i="6"/>
  <c r="CC26" i="6" s="1"/>
  <c r="CD26" i="6" s="1"/>
  <c r="CB24" i="6"/>
  <c r="CC24" i="6" s="1"/>
  <c r="BW23" i="6"/>
  <c r="CB23" i="6"/>
  <c r="CC23" i="6" s="1"/>
  <c r="BR22" i="6"/>
  <c r="BS22" i="6" s="1"/>
  <c r="BT20" i="6"/>
  <c r="BT19" i="6"/>
  <c r="BW18" i="6"/>
  <c r="CB18" i="6"/>
  <c r="CC18" i="6" s="1"/>
  <c r="BR17" i="6"/>
  <c r="BS17" i="6" s="1"/>
  <c r="BT15" i="6"/>
  <c r="BW14" i="6"/>
  <c r="CB14" i="6"/>
  <c r="CC14" i="6" s="1"/>
  <c r="BR13" i="6"/>
  <c r="BS13" i="6" s="1"/>
  <c r="BW10" i="6"/>
  <c r="CB10" i="6"/>
  <c r="CC10" i="6" s="1"/>
  <c r="BV3" i="6"/>
  <c r="BQ9" i="6"/>
  <c r="BR9" i="6" s="1"/>
  <c r="BS9" i="6" s="1"/>
  <c r="CC11" i="6"/>
  <c r="CC13" i="6"/>
  <c r="CC15" i="6"/>
  <c r="CD15" i="6" s="1"/>
  <c r="CC17" i="6"/>
  <c r="CC20" i="6"/>
  <c r="CD20" i="6" s="1"/>
  <c r="CC22" i="6"/>
  <c r="CA21" i="6"/>
  <c r="BR11" i="6"/>
  <c r="BS11" i="6" s="1"/>
  <c r="BR10" i="6"/>
  <c r="BS10" i="6" s="1"/>
  <c r="BR23" i="6"/>
  <c r="BS23" i="6" s="1"/>
  <c r="BR21" i="6"/>
  <c r="BS21" i="6" s="1"/>
  <c r="BR18" i="6"/>
  <c r="BS18" i="6" s="1"/>
  <c r="BR16" i="6"/>
  <c r="BS16" i="6" s="1"/>
  <c r="BR14" i="6"/>
  <c r="BS14" i="6" s="1"/>
  <c r="BR12" i="6"/>
  <c r="BS12" i="6" s="1"/>
  <c r="BX24" i="6" l="1"/>
  <c r="G12" i="2"/>
  <c r="F13" i="2"/>
  <c r="CD24" i="6"/>
  <c r="BX29" i="6"/>
  <c r="BT29" i="6"/>
  <c r="CD29" i="6"/>
  <c r="BT12" i="6"/>
  <c r="CD12" i="6"/>
  <c r="BX12" i="6"/>
  <c r="BT21" i="6"/>
  <c r="CD21" i="6"/>
  <c r="BX21" i="6"/>
  <c r="BT16" i="6"/>
  <c r="CD16" i="6"/>
  <c r="BX16" i="6"/>
  <c r="BT10" i="6"/>
  <c r="CD10" i="6"/>
  <c r="BX10" i="6"/>
  <c r="BX17" i="6"/>
  <c r="BT17" i="6"/>
  <c r="CD17" i="6"/>
  <c r="BX22" i="6"/>
  <c r="BT22" i="6"/>
  <c r="CD22" i="6"/>
  <c r="BT14" i="6"/>
  <c r="CD14" i="6"/>
  <c r="BX14" i="6"/>
  <c r="BT18" i="6"/>
  <c r="CD18" i="6"/>
  <c r="BX18" i="6"/>
  <c r="BT23" i="6"/>
  <c r="CD23" i="6"/>
  <c r="BX23" i="6"/>
  <c r="BX11" i="6"/>
  <c r="BT11" i="6"/>
  <c r="CD11" i="6"/>
  <c r="BX9" i="6"/>
  <c r="BY9" i="6" s="1"/>
  <c r="CE9" i="6" s="1"/>
  <c r="CD9" i="6"/>
  <c r="BT9" i="6"/>
  <c r="BX13" i="6"/>
  <c r="BT13" i="6"/>
  <c r="CD13" i="6"/>
  <c r="BT25" i="6"/>
  <c r="CD25" i="6"/>
  <c r="BX25" i="6"/>
  <c r="I3" i="5"/>
  <c r="I2" i="5"/>
  <c r="J2" i="5" s="1"/>
  <c r="N2" i="5" s="1"/>
  <c r="O2" i="5" s="1"/>
  <c r="J3" i="5" l="1"/>
  <c r="N3" i="5" s="1"/>
  <c r="O3" i="5" s="1"/>
  <c r="H12" i="2"/>
  <c r="G13" i="2"/>
  <c r="B16" i="4"/>
  <c r="B3" i="4"/>
  <c r="B2" i="4"/>
  <c r="B6" i="4" s="1"/>
  <c r="G6" i="4"/>
  <c r="K6" i="4"/>
  <c r="O6" i="4"/>
  <c r="O11" i="4" s="1"/>
  <c r="D7" i="4"/>
  <c r="G7" i="4"/>
  <c r="I7" i="4" s="1"/>
  <c r="K7" i="4"/>
  <c r="M7" i="4" s="1"/>
  <c r="Q7" i="4"/>
  <c r="G16" i="4"/>
  <c r="J18" i="4"/>
  <c r="N20" i="4"/>
  <c r="N21" i="4"/>
  <c r="E18" i="4" l="1"/>
  <c r="D25" i="4" s="1"/>
  <c r="B11" i="4"/>
  <c r="D11" i="4"/>
  <c r="F25" i="4" s="1"/>
  <c r="I12" i="2"/>
  <c r="H13" i="2"/>
  <c r="B18" i="4"/>
  <c r="BZ9" i="6"/>
  <c r="CF9" i="6"/>
  <c r="BZ10" i="6"/>
  <c r="CE11" i="6"/>
  <c r="BZ12" i="6"/>
  <c r="CE13" i="6"/>
  <c r="BZ14" i="6"/>
  <c r="CE15" i="6"/>
  <c r="BZ16" i="6"/>
  <c r="CE17" i="6"/>
  <c r="BZ18" i="6"/>
  <c r="CE20" i="6"/>
  <c r="BZ21" i="6"/>
  <c r="CE22" i="6"/>
  <c r="BZ23" i="6"/>
  <c r="BZ11" i="6"/>
  <c r="BZ19" i="6"/>
  <c r="BZ20" i="6"/>
  <c r="CE21" i="6"/>
  <c r="BZ25" i="6"/>
  <c r="BZ27" i="6"/>
  <c r="CE10" i="6"/>
  <c r="BZ13" i="6"/>
  <c r="CE14" i="6"/>
  <c r="BZ17" i="6"/>
  <c r="CE18" i="6"/>
  <c r="CE19" i="6"/>
  <c r="BZ22" i="6"/>
  <c r="CE23" i="6"/>
  <c r="BZ24" i="6"/>
  <c r="CE25" i="6"/>
  <c r="BZ26" i="6"/>
  <c r="CE27" i="6"/>
  <c r="BZ28" i="6"/>
  <c r="CE29" i="6"/>
  <c r="CE12" i="6"/>
  <c r="BZ15" i="6"/>
  <c r="CE16" i="6"/>
  <c r="CE24" i="6"/>
  <c r="CE26" i="6"/>
  <c r="CE28" i="6"/>
  <c r="BZ29" i="6"/>
  <c r="N18" i="4"/>
  <c r="E19" i="4"/>
  <c r="G25" i="4" s="1"/>
  <c r="J25" i="4" s="1"/>
  <c r="I25" i="4"/>
  <c r="H25" i="4"/>
  <c r="K25" i="4" s="1"/>
  <c r="C25" i="4"/>
  <c r="E25" i="4" s="1"/>
  <c r="I11" i="4"/>
  <c r="J19" i="4"/>
  <c r="N19" i="4"/>
  <c r="M11" i="4"/>
  <c r="R19" i="4"/>
  <c r="R18" i="4"/>
  <c r="Q11" i="4"/>
  <c r="O18" i="4"/>
  <c r="K18" i="4"/>
  <c r="G18" i="4"/>
  <c r="K11" i="4"/>
  <c r="G11" i="4"/>
  <c r="J12" i="2" l="1"/>
  <c r="I13" i="2"/>
  <c r="R10" i="1"/>
  <c r="R9" i="1"/>
  <c r="R7" i="1"/>
  <c r="R8" i="1"/>
  <c r="R6" i="1"/>
  <c r="K12" i="2" l="1"/>
  <c r="J13" i="2"/>
  <c r="K9" i="1"/>
  <c r="L9" i="1"/>
  <c r="M9" i="1"/>
  <c r="L10" i="1" s="1"/>
  <c r="L6" i="1"/>
  <c r="M6" i="1" s="1"/>
  <c r="J6" i="1" s="1"/>
  <c r="I6" i="1"/>
  <c r="J2" i="1"/>
  <c r="H2" i="1"/>
  <c r="E9" i="1"/>
  <c r="D3" i="1"/>
  <c r="C7" i="1" s="1"/>
  <c r="D2" i="1"/>
  <c r="C6" i="1" s="1"/>
  <c r="E6" i="1" l="1"/>
  <c r="C13" i="1"/>
  <c r="C12" i="1"/>
  <c r="L12" i="2"/>
  <c r="K13" i="2"/>
  <c r="E3" i="1"/>
  <c r="F3" i="1" s="1"/>
  <c r="N6" i="1"/>
  <c r="E2" i="1"/>
  <c r="C16" i="1" l="1"/>
  <c r="I2" i="1"/>
  <c r="K2" i="1" s="1"/>
  <c r="C14" i="1"/>
  <c r="M12" i="2"/>
  <c r="L13" i="2"/>
  <c r="F2" i="1"/>
  <c r="N12" i="2" l="1"/>
  <c r="N13" i="2" s="1"/>
  <c r="M13" i="2"/>
</calcChain>
</file>

<file path=xl/sharedStrings.xml><?xml version="1.0" encoding="utf-8"?>
<sst xmlns="http://schemas.openxmlformats.org/spreadsheetml/2006/main" count="285" uniqueCount="213">
  <si>
    <t>№ п/п</t>
  </si>
  <si>
    <t>Наименование источника</t>
  </si>
  <si>
    <t>Установленная мощность, Гкал/час</t>
  </si>
  <si>
    <t>Располагаемая мощность, , Гкал/час</t>
  </si>
  <si>
    <t>Собственные нужды, Гкал/час</t>
  </si>
  <si>
    <t>Тепловая мощность нетто, Гкал/час</t>
  </si>
  <si>
    <t>Котельная с. Абрамово</t>
  </si>
  <si>
    <t>%</t>
  </si>
  <si>
    <t>Подключенная нагрузка, Гкал/час</t>
  </si>
  <si>
    <t>Коэффициент использования располагаемой мощности</t>
  </si>
  <si>
    <t>Выработка тепловой энергии, Гкал</t>
  </si>
  <si>
    <t>Потери в тепловой сети, Гкал</t>
  </si>
  <si>
    <t>Относительная величина, %</t>
  </si>
  <si>
    <t>Котельная с. Абрамово (ул. Береговая)</t>
  </si>
  <si>
    <t>Вид топлива</t>
  </si>
  <si>
    <t>п</t>
  </si>
  <si>
    <t>Установленная тепловая мощность основного оборудования, Гкал/час</t>
  </si>
  <si>
    <t>Собственные и хозяйственные нужды, Гкал/час</t>
  </si>
  <si>
    <t>Присоединенная тепловая нагрузка, Гкал/час</t>
  </si>
  <si>
    <t>Резерв тепловой мощности, Гкал/час</t>
  </si>
  <si>
    <t>Источник тепловой энергии</t>
  </si>
  <si>
    <r>
      <t>Среднесуточный расход воды,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/сут</t>
    </r>
  </si>
  <si>
    <t>объем</t>
  </si>
  <si>
    <t>Годовой расход, т</t>
  </si>
  <si>
    <t>Годовой расход условного топлива, т</t>
  </si>
  <si>
    <t>уголь</t>
  </si>
  <si>
    <t>выработка</t>
  </si>
  <si>
    <t>Установленная тепловая мощность основного оборудования</t>
  </si>
  <si>
    <t>Располагаемая мощность основного оборудования</t>
  </si>
  <si>
    <t>Собственные и хозяйственные нужды</t>
  </si>
  <si>
    <t>Присоединенная тепловая нагрузка</t>
  </si>
  <si>
    <t>Резерв (+)/дефицит (-) тепловой мощности</t>
  </si>
  <si>
    <t>Топливо дизельное, т</t>
  </si>
  <si>
    <t>Котельная с. Кончезеро</t>
  </si>
  <si>
    <t>ОНЗТ</t>
  </si>
  <si>
    <t>НЭЗТ</t>
  </si>
  <si>
    <t>ННЗТ</t>
  </si>
  <si>
    <t>Базовый год 2017</t>
  </si>
  <si>
    <t>Этапы</t>
  </si>
  <si>
    <t>ННЭЗТ</t>
  </si>
  <si>
    <t>тн</t>
  </si>
  <si>
    <t>Взам</t>
  </si>
  <si>
    <t>Кэв</t>
  </si>
  <si>
    <t>Кзам</t>
  </si>
  <si>
    <t>dзам</t>
  </si>
  <si>
    <t>суток</t>
  </si>
  <si>
    <t>Тзам</t>
  </si>
  <si>
    <t>Т</t>
  </si>
  <si>
    <t>дизель</t>
  </si>
  <si>
    <t>К</t>
  </si>
  <si>
    <t>кг/Гкал</t>
  </si>
  <si>
    <t>Нсрт</t>
  </si>
  <si>
    <t>Гкл/сут</t>
  </si>
  <si>
    <t>Qmax</t>
  </si>
  <si>
    <t>нагрузка</t>
  </si>
  <si>
    <t>январь</t>
  </si>
  <si>
    <t>тем января</t>
  </si>
  <si>
    <t>Тно</t>
  </si>
  <si>
    <t>Тср</t>
  </si>
  <si>
    <t>средняя</t>
  </si>
  <si>
    <t>Qот</t>
  </si>
  <si>
    <t>к от</t>
  </si>
  <si>
    <t>к гвс</t>
  </si>
  <si>
    <t>n</t>
  </si>
  <si>
    <t>tв</t>
  </si>
  <si>
    <t>tср</t>
  </si>
  <si>
    <t>tно</t>
  </si>
  <si>
    <t>Отпуск</t>
  </si>
  <si>
    <t>Потери</t>
  </si>
  <si>
    <t>норматив потери</t>
  </si>
  <si>
    <t>радиус</t>
  </si>
  <si>
    <t>кот.№1 Шмидта 22</t>
  </si>
  <si>
    <t/>
  </si>
  <si>
    <t>ТК-221</t>
  </si>
  <si>
    <t>ТК-14</t>
  </si>
  <si>
    <t>ТК-15</t>
  </si>
  <si>
    <t>ТК-16</t>
  </si>
  <si>
    <t>ТК-11</t>
  </si>
  <si>
    <t>ТК-10</t>
  </si>
  <si>
    <t>ТК-28</t>
  </si>
  <si>
    <t>ТК-9</t>
  </si>
  <si>
    <t>ТК-8</t>
  </si>
  <si>
    <t>ТК-7</t>
  </si>
  <si>
    <t>ТК-24'</t>
  </si>
  <si>
    <t>ТК-6</t>
  </si>
  <si>
    <t>ТК-5</t>
  </si>
  <si>
    <t>ТК-23</t>
  </si>
  <si>
    <t>ТК-4</t>
  </si>
  <si>
    <t>ТК-2</t>
  </si>
  <si>
    <t>ТК-1</t>
  </si>
  <si>
    <t>ТК-22</t>
  </si>
  <si>
    <t>ТК-3</t>
  </si>
  <si>
    <t>Незначительное разрушение покровного и основного слоев</t>
  </si>
  <si>
    <t>Маты и плиты стекловатные марки 50</t>
  </si>
  <si>
    <t>1959 год</t>
  </si>
  <si>
    <t>Подземная канальная</t>
  </si>
  <si>
    <t>0.0;1;0;0;0;0;0;0;0;0;0;0;0;0;0;0;0;0;0;0;0;0;0;0;0;0;0;0;0</t>
  </si>
  <si>
    <t>Коэф готовности системы теплоснабжения</t>
  </si>
  <si>
    <t>вероятность безотказного теплоснабжения потребителей</t>
  </si>
  <si>
    <t>???</t>
  </si>
  <si>
    <t>повторяемость</t>
  </si>
  <si>
    <t>Tрав</t>
  </si>
  <si>
    <t>температура воздуха</t>
  </si>
  <si>
    <t>Вероятность Pf</t>
  </si>
  <si>
    <t>стационарная вероятность  р0</t>
  </si>
  <si>
    <r>
      <t xml:space="preserve">интенсивность восстановления </t>
    </r>
    <r>
      <rPr>
        <sz val="11"/>
        <color indexed="8"/>
        <rFont val="Times New Roman"/>
        <family val="1"/>
        <charset val="204"/>
      </rPr>
      <t>?</t>
    </r>
  </si>
  <si>
    <t>среднее время востан участка? Zв</t>
  </si>
  <si>
    <t>Вероятность безотказной работы</t>
  </si>
  <si>
    <t>Поток отказов, омега</t>
  </si>
  <si>
    <t>интенсивность отказов</t>
  </si>
  <si>
    <t>альфа</t>
  </si>
  <si>
    <t>эксп</t>
  </si>
  <si>
    <t>год</t>
  </si>
  <si>
    <t>Сортамент</t>
  </si>
  <si>
    <t>Удельные линейные потери обратного (конструкторский), мм/м</t>
  </si>
  <si>
    <t>Удельные линейные потери подающего (конструкторский), мм/м</t>
  </si>
  <si>
    <t>Оптимальная скорость в обратном (конструкторский), м/с</t>
  </si>
  <si>
    <t>Оптимальная скорость в подающем (конструкторский), м/с</t>
  </si>
  <si>
    <t>Шероховатость обр. тр-да (конструкторский), мм</t>
  </si>
  <si>
    <t>Шероховатость под. тр-да (конструкторский), мм</t>
  </si>
  <si>
    <t>Диаметр обратного тр-да (конструкторский), м</t>
  </si>
  <si>
    <t>Диаметр подающего тр-да (конструкторский), м</t>
  </si>
  <si>
    <t>Температура в конце участка обр.тр-да,°C</t>
  </si>
  <si>
    <t>Температура в начале участка обр.тр-да,°C</t>
  </si>
  <si>
    <t>Температура в конце участка под.тр-да,°C</t>
  </si>
  <si>
    <t>Температура в начале участка под.тр-да,°C</t>
  </si>
  <si>
    <t>Норм.эксп.тепл.потери обр.тр-да, ккал/час*м2*С</t>
  </si>
  <si>
    <t>Норм.эксп.тепл.потери под.тр-да, ккал/час*м2*С</t>
  </si>
  <si>
    <t>Среднегод.уд.тепл.потери обр.тр-да, ккал/ч*м</t>
  </si>
  <si>
    <t>Среднегод.уд.тепл.потери под.тр-да, ккал/ч*м</t>
  </si>
  <si>
    <t>Тепловые потери в обратном трубопроводе, ккал/ч</t>
  </si>
  <si>
    <t>Тепловые потери в подающем трубопроводе, ккал/ч</t>
  </si>
  <si>
    <t>Величина утечки из обратного трубопровода, т/ч</t>
  </si>
  <si>
    <t>Величина утечки из подающего трубопровода, т/ч</t>
  </si>
  <si>
    <t>Скорость движения воды в обр.тр-де, м/с</t>
  </si>
  <si>
    <t>Скорость движения воды в под.тр-де, м/с</t>
  </si>
  <si>
    <t>Удельные линейные потери напора в обр.тр-де, мм/м</t>
  </si>
  <si>
    <t>Удельные линейные потери напора в под.тр-де, мм/м</t>
  </si>
  <si>
    <t>Потери напора в обратном трубопроводе, м</t>
  </si>
  <si>
    <t>Потери напора в подающем трубопроводе, м</t>
  </si>
  <si>
    <t>Расход воды в обратном трубопроводе, т/ч</t>
  </si>
  <si>
    <t>Расход воды в подающем трубопроводе, т/ч</t>
  </si>
  <si>
    <t>Дополнительные потери тепла обр.тр-да, ккал</t>
  </si>
  <si>
    <t>Дополнительные потери тепла под.тр-да, ккал</t>
  </si>
  <si>
    <t>Ширина канала, м</t>
  </si>
  <si>
    <t>Высота канала, м</t>
  </si>
  <si>
    <t>Расстояние между осями трубопроводов, м</t>
  </si>
  <si>
    <t>Техническое состояние изоляции обр.тр-да (1-8)</t>
  </si>
  <si>
    <t>Техническое состояние изоляции под.тр-да (1-8)</t>
  </si>
  <si>
    <t>Толщина изоляции обратного тр-да, м</t>
  </si>
  <si>
    <t>Толщина изоляции подающего тр-да, м</t>
  </si>
  <si>
    <t>Теплоизоляционный материал обр.тр-да (1-39)</t>
  </si>
  <si>
    <t>Теплоизоляционный материал под.тр-да (1-39)</t>
  </si>
  <si>
    <t>Глубина заложения трубопровода, м</t>
  </si>
  <si>
    <t>Вид грунта</t>
  </si>
  <si>
    <t>Поправочный коэфф. на нормы тепловых потерь для обратного тр-да</t>
  </si>
  <si>
    <t>Поправочный коэфф. на нормы тепловых потерь для подающего тр-да</t>
  </si>
  <si>
    <t>Нормативные потери в тепловой сети (1-4)</t>
  </si>
  <si>
    <t>Вид прокладки тепловой сети</t>
  </si>
  <si>
    <t>Разделитель зон статического напора</t>
  </si>
  <si>
    <t>Сопротивление обратного тр-да, м/(т/ч)*2</t>
  </si>
  <si>
    <t>Сопротивление подающего тр-да, м/(т/ч)*2</t>
  </si>
  <si>
    <t>Коэффициент местного сопротивления обр.тр-да</t>
  </si>
  <si>
    <t>Коэффициент местного сопротивления под.тр-да</t>
  </si>
  <si>
    <t>Зарастание обратного трубопровода, мм</t>
  </si>
  <si>
    <t>Зарастание подающего трубопровода, мм</t>
  </si>
  <si>
    <t>Шероховатость обратного трубопровода, мм</t>
  </si>
  <si>
    <t>Шероховатость подающего трубопровода, мм</t>
  </si>
  <si>
    <t>Местные сопротивления обр.тр-да</t>
  </si>
  <si>
    <t>Сумма коэф. местных сопротивлений обр. тр-да</t>
  </si>
  <si>
    <t>Местные сопротивления под.тр-да</t>
  </si>
  <si>
    <t>Сумма коэф. местных сопротивлений под. тр-да</t>
  </si>
  <si>
    <t>Внутренний диаметр обратного трубопровода, м</t>
  </si>
  <si>
    <t>Внутpенний диаметp подающего тpубопpовода, м</t>
  </si>
  <si>
    <t>Длина участка, м</t>
  </si>
  <si>
    <t>Наименование конца участка</t>
  </si>
  <si>
    <t>Наименование начала участка</t>
  </si>
  <si>
    <t>Номер источника</t>
  </si>
  <si>
    <t>темп мин</t>
  </si>
  <si>
    <t>неотоп</t>
  </si>
  <si>
    <t>тау мин</t>
  </si>
  <si>
    <t>отоп</t>
  </si>
  <si>
    <t>аккумуляция</t>
  </si>
  <si>
    <t>Котовность</t>
  </si>
  <si>
    <t>t средняя</t>
  </si>
  <si>
    <t>t но</t>
  </si>
  <si>
    <t>c</t>
  </si>
  <si>
    <t>b</t>
  </si>
  <si>
    <t>a</t>
  </si>
  <si>
    <t>1/(ч км)</t>
  </si>
  <si>
    <t>Начальная интенсивность отказов</t>
  </si>
  <si>
    <t>Потребитель</t>
  </si>
  <si>
    <t>Площадь кв.м.</t>
  </si>
  <si>
    <t>Административное здание Абрамовского сельсовета</t>
  </si>
  <si>
    <t>МКОУ Абрамовская СОШ</t>
  </si>
  <si>
    <t>МБУ «Комплексный центр социального обслуживания населения «Куйбышевского района»</t>
  </si>
  <si>
    <t>З.А.О «Агрострой»</t>
  </si>
  <si>
    <t>ГБУЗ НСО «Куйбышевская ЦРБ»</t>
  </si>
  <si>
    <t>Жилые дома</t>
  </si>
  <si>
    <t>ж</t>
  </si>
  <si>
    <t>б</t>
  </si>
  <si>
    <t>Наименование</t>
  </si>
  <si>
    <r>
      <t xml:space="preserve">Индекс потребительских цен (ИПЦ),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ИПЦ,i</t>
    </r>
  </si>
  <si>
    <r>
      <t xml:space="preserve">Индекс роста оптовой цены на природный газ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ПГ,i</t>
    </r>
  </si>
  <si>
    <r>
      <t>Индекс роста цены на каменный уголь,</t>
    </r>
    <r>
      <rPr>
        <b/>
        <i/>
        <sz val="10"/>
        <color theme="1"/>
        <rFont val="Times New Roman"/>
        <family val="1"/>
        <charset val="204"/>
      </rPr>
      <t xml:space="preserve"> I</t>
    </r>
    <r>
      <rPr>
        <b/>
        <i/>
        <vertAlign val="subscript"/>
        <sz val="10"/>
        <color theme="1"/>
        <rFont val="Times New Roman"/>
        <family val="1"/>
        <charset val="204"/>
      </rPr>
      <t>КУ,i</t>
    </r>
  </si>
  <si>
    <r>
      <t xml:space="preserve">Индекс роста цены на электроэнергию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ЭЭ,i</t>
    </r>
  </si>
  <si>
    <r>
      <t xml:space="preserve">Индекс роста цены на услуги водоснабжения/водоотведения,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ВС/ВО</t>
    </r>
  </si>
  <si>
    <r>
      <t xml:space="preserve">Индекс роста цены на покупную тепловую энергию,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ТЭ,i</t>
    </r>
  </si>
  <si>
    <t>Выработка тепла в год (отпуск с коллекторов), Гкал, в том числе</t>
  </si>
  <si>
    <t>Собственные нужды, потери тепловой энергии, Гкал</t>
  </si>
  <si>
    <t>Полезный отпуск тепла в год, Гкал, в том числе</t>
  </si>
  <si>
    <t>Необходимый объем выручки, млн. руб.</t>
  </si>
  <si>
    <t>Тариф, руб./Гкал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</si>
</sst>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"/>
    <numFmt numFmtId="165" formatCode="0.000000"/>
    <numFmt numFmtId="166" formatCode="0.00000"/>
    <numFmt numFmtId="167" formatCode="0.0000"/>
    <numFmt numFmtId="168" formatCode="0.000"/>
    <numFmt numFmtId="169" formatCode="0.0"/>
    <numFmt numFmtId="170" formatCode="0.000000000"/>
    <numFmt numFmtId="171" formatCode="0.00000000"/>
    <numFmt numFmtId="172" formatCode="_-* #,##0.00[$€-1]_-;\-* #,##0.00[$€-1]_-;_-* &quot;-&quot;??[$€-1]_-"/>
    <numFmt numFmtId="173" formatCode="&quot;$&quot;#,##0_);[Red]\(&quot;$&quot;#,##0\)"/>
  </numFmts>
  <fonts count="49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12"/>
      <name val="Webdings"/>
      <family val="1"/>
      <charset val="2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vertAlign val="subscript"/>
      <sz val="10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rgb="FFF0F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5">
    <xf numFmtId="0" fontId="0" fillId="0" borderId="0"/>
    <xf numFmtId="0" fontId="9" fillId="0" borderId="0"/>
    <xf numFmtId="172" fontId="9" fillId="0" borderId="0"/>
    <xf numFmtId="0" fontId="10" fillId="0" borderId="0"/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2" fillId="7" borderId="20" applyNumberFormat="0" applyAlignment="0"/>
    <xf numFmtId="0" fontId="13" fillId="0" borderId="20" applyNumberFormat="0" applyAlignment="0">
      <protection locked="0"/>
    </xf>
    <xf numFmtId="0" fontId="13" fillId="0" borderId="20" applyNumberFormat="0" applyAlignment="0">
      <protection locked="0"/>
    </xf>
    <xf numFmtId="173" fontId="14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3" fillId="8" borderId="20" applyAlignment="0">
      <alignment horizontal="left" vertical="center"/>
    </xf>
    <xf numFmtId="0" fontId="16" fillId="8" borderId="20" applyNumberFormat="0" applyAlignment="0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9" borderId="20" applyNumberFormat="0" applyAlignment="0"/>
    <xf numFmtId="0" fontId="13" fillId="10" borderId="20" applyNumberFormat="0" applyAlignment="0"/>
    <xf numFmtId="0" fontId="13" fillId="10" borderId="20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21" fillId="11" borderId="21" applyNumberFormat="0">
      <alignment horizontal="center" vertical="center"/>
    </xf>
    <xf numFmtId="49" fontId="22" fillId="12" borderId="22" applyNumberFormat="0">
      <alignment horizontal="center" vertical="center"/>
    </xf>
    <xf numFmtId="0" fontId="23" fillId="13" borderId="2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31" fillId="0" borderId="23" applyBorder="0">
      <alignment horizontal="center" vertical="center" wrapText="1"/>
    </xf>
    <xf numFmtId="4" fontId="32" fillId="14" borderId="24" applyBorder="0">
      <alignment horizontal="right"/>
    </xf>
    <xf numFmtId="49" fontId="32" fillId="0" borderId="0" applyBorder="0">
      <alignment vertical="top"/>
    </xf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4" fillId="0" borderId="0"/>
    <xf numFmtId="0" fontId="35" fillId="0" borderId="0"/>
    <xf numFmtId="0" fontId="36" fillId="15" borderId="0" applyNumberFormat="0" applyBorder="0" applyAlignment="0">
      <alignment horizontal="left" vertical="center"/>
    </xf>
    <xf numFmtId="0" fontId="37" fillId="0" borderId="0"/>
    <xf numFmtId="49" fontId="32" fillId="0" borderId="0" applyBorder="0">
      <alignment vertical="top"/>
    </xf>
    <xf numFmtId="0" fontId="37" fillId="0" borderId="0"/>
    <xf numFmtId="0" fontId="36" fillId="15" borderId="0" applyNumberFormat="0" applyBorder="0" applyAlignment="0">
      <alignment horizontal="left" vertical="center"/>
    </xf>
    <xf numFmtId="0" fontId="36" fillId="15" borderId="0" applyNumberFormat="0" applyBorder="0" applyAlignment="0">
      <alignment horizontal="left" vertical="center"/>
    </xf>
    <xf numFmtId="49" fontId="32" fillId="0" borderId="0" applyBorder="0">
      <alignment vertical="top"/>
    </xf>
    <xf numFmtId="0" fontId="37" fillId="0" borderId="0"/>
    <xf numFmtId="0" fontId="38" fillId="0" borderId="0"/>
    <xf numFmtId="0" fontId="37" fillId="0" borderId="0"/>
    <xf numFmtId="49" fontId="32" fillId="0" borderId="0" applyBorder="0">
      <alignment vertical="top"/>
    </xf>
    <xf numFmtId="0" fontId="37" fillId="0" borderId="0"/>
    <xf numFmtId="49" fontId="32" fillId="15" borderId="0" applyBorder="0">
      <alignment vertical="top"/>
    </xf>
    <xf numFmtId="49" fontId="32" fillId="15" borderId="0" applyBorder="0">
      <alignment vertical="top"/>
    </xf>
    <xf numFmtId="0" fontId="36" fillId="15" borderId="0" applyNumberFormat="0" applyBorder="0" applyAlignment="0">
      <alignment horizontal="left" vertical="center"/>
    </xf>
    <xf numFmtId="0" fontId="39" fillId="0" borderId="0"/>
    <xf numFmtId="49" fontId="32" fillId="0" borderId="0" applyBorder="0">
      <alignment vertical="top"/>
    </xf>
    <xf numFmtId="0" fontId="37" fillId="0" borderId="0"/>
    <xf numFmtId="0" fontId="32" fillId="2" borderId="1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9" fillId="0" borderId="0"/>
    <xf numFmtId="4" fontId="32" fillId="16" borderId="0" applyBorder="0">
      <alignment horizontal="right"/>
    </xf>
    <xf numFmtId="4" fontId="32" fillId="16" borderId="0" applyFont="0" applyBorder="0">
      <alignment horizontal="right"/>
    </xf>
    <xf numFmtId="4" fontId="32" fillId="16" borderId="0" applyBorder="0">
      <alignment horizontal="right"/>
    </xf>
    <xf numFmtId="4" fontId="32" fillId="16" borderId="25" applyBorder="0">
      <alignment horizontal="right"/>
    </xf>
  </cellStyleXfs>
  <cellXfs count="12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9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0" fillId="0" borderId="0" xfId="0" applyNumberFormat="1"/>
    <xf numFmtId="168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0" fillId="0" borderId="0" xfId="0" applyNumberFormat="1"/>
    <xf numFmtId="9" fontId="0" fillId="0" borderId="0" xfId="0" applyNumberFormat="1"/>
    <xf numFmtId="166" fontId="0" fillId="0" borderId="0" xfId="0" applyNumberFormat="1"/>
    <xf numFmtId="168" fontId="1" fillId="0" borderId="13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9" fontId="0" fillId="0" borderId="0" xfId="0" applyNumberFormat="1"/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8" fillId="6" borderId="6" xfId="0" applyNumberFormat="1" applyFont="1" applyFill="1" applyBorder="1" applyAlignment="1">
      <alignment wrapText="1"/>
    </xf>
    <xf numFmtId="168" fontId="8" fillId="6" borderId="6" xfId="0" applyNumberFormat="1" applyFont="1" applyFill="1" applyBorder="1" applyAlignment="1">
      <alignment wrapText="1"/>
    </xf>
    <xf numFmtId="0" fontId="8" fillId="6" borderId="6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169" fontId="0" fillId="3" borderId="0" xfId="0" applyNumberFormat="1" applyFill="1"/>
    <xf numFmtId="168" fontId="0" fillId="3" borderId="0" xfId="0" applyNumberFormat="1" applyFill="1"/>
    <xf numFmtId="0" fontId="34" fillId="0" borderId="0" xfId="51" applyAlignment="1">
      <alignment wrapText="1"/>
    </xf>
    <xf numFmtId="165" fontId="34" fillId="0" borderId="0" xfId="51" applyNumberFormat="1" applyAlignment="1">
      <alignment wrapText="1"/>
    </xf>
    <xf numFmtId="1" fontId="34" fillId="0" borderId="0" xfId="51" applyNumberFormat="1" applyAlignment="1">
      <alignment wrapText="1"/>
    </xf>
    <xf numFmtId="169" fontId="34" fillId="0" borderId="0" xfId="51" applyNumberFormat="1" applyAlignment="1">
      <alignment wrapText="1"/>
    </xf>
    <xf numFmtId="2" fontId="34" fillId="0" borderId="0" xfId="51" applyNumberFormat="1" applyAlignment="1">
      <alignment wrapText="1"/>
    </xf>
    <xf numFmtId="171" fontId="34" fillId="0" borderId="0" xfId="51" applyNumberFormat="1" applyAlignment="1">
      <alignment wrapText="1"/>
    </xf>
    <xf numFmtId="168" fontId="34" fillId="0" borderId="0" xfId="51" applyNumberFormat="1" applyAlignment="1">
      <alignment wrapText="1"/>
    </xf>
    <xf numFmtId="166" fontId="34" fillId="0" borderId="0" xfId="51" applyNumberFormat="1" applyAlignment="1">
      <alignment wrapText="1"/>
    </xf>
    <xf numFmtId="164" fontId="34" fillId="0" borderId="0" xfId="51" applyNumberFormat="1" applyAlignment="1">
      <alignment wrapText="1"/>
    </xf>
    <xf numFmtId="170" fontId="34" fillId="0" borderId="0" xfId="51" applyNumberFormat="1"/>
    <xf numFmtId="166" fontId="34" fillId="0" borderId="0" xfId="51" applyNumberFormat="1"/>
    <xf numFmtId="49" fontId="40" fillId="6" borderId="26" xfId="51" applyNumberFormat="1" applyFont="1" applyFill="1" applyBorder="1" applyAlignment="1">
      <alignment horizontal="center" wrapText="1"/>
    </xf>
    <xf numFmtId="0" fontId="40" fillId="6" borderId="26" xfId="51" applyFont="1" applyFill="1" applyBorder="1" applyAlignment="1">
      <alignment horizontal="center" wrapText="1"/>
    </xf>
    <xf numFmtId="0" fontId="34" fillId="17" borderId="0" xfId="51" applyFill="1" applyAlignment="1">
      <alignment wrapText="1"/>
    </xf>
    <xf numFmtId="168" fontId="34" fillId="17" borderId="0" xfId="51" applyNumberFormat="1" applyFill="1" applyAlignment="1">
      <alignment wrapText="1"/>
    </xf>
    <xf numFmtId="165" fontId="34" fillId="17" borderId="0" xfId="51" applyNumberFormat="1" applyFill="1" applyAlignment="1">
      <alignment wrapText="1"/>
    </xf>
    <xf numFmtId="1" fontId="34" fillId="17" borderId="0" xfId="51" applyNumberFormat="1" applyFill="1" applyAlignment="1">
      <alignment wrapText="1"/>
    </xf>
    <xf numFmtId="169" fontId="34" fillId="17" borderId="0" xfId="51" applyNumberFormat="1" applyFill="1" applyAlignment="1">
      <alignment wrapText="1"/>
    </xf>
    <xf numFmtId="2" fontId="34" fillId="17" borderId="0" xfId="51" applyNumberFormat="1" applyFill="1" applyAlignment="1">
      <alignment wrapText="1"/>
    </xf>
    <xf numFmtId="171" fontId="34" fillId="17" borderId="0" xfId="51" applyNumberFormat="1" applyFill="1" applyAlignment="1">
      <alignment wrapText="1"/>
    </xf>
    <xf numFmtId="166" fontId="34" fillId="17" borderId="0" xfId="51" applyNumberFormat="1" applyFill="1" applyAlignment="1">
      <alignment wrapText="1"/>
    </xf>
    <xf numFmtId="164" fontId="34" fillId="17" borderId="0" xfId="51" applyNumberFormat="1" applyFill="1" applyAlignment="1">
      <alignment wrapText="1"/>
    </xf>
    <xf numFmtId="170" fontId="34" fillId="17" borderId="0" xfId="51" applyNumberFormat="1" applyFill="1"/>
    <xf numFmtId="166" fontId="34" fillId="17" borderId="0" xfId="51" applyNumberFormat="1" applyFill="1"/>
    <xf numFmtId="49" fontId="40" fillId="17" borderId="26" xfId="51" applyNumberFormat="1" applyFont="1" applyFill="1" applyBorder="1" applyAlignment="1">
      <alignment horizontal="center" wrapText="1"/>
    </xf>
    <xf numFmtId="0" fontId="40" fillId="17" borderId="26" xfId="51" applyFont="1" applyFill="1" applyBorder="1" applyAlignment="1">
      <alignment horizontal="center" wrapText="1"/>
    </xf>
    <xf numFmtId="0" fontId="40" fillId="6" borderId="26" xfId="51" applyNumberFormat="1" applyFont="1" applyFill="1" applyBorder="1" applyAlignment="1">
      <alignment horizont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167" fontId="34" fillId="0" borderId="0" xfId="51" applyNumberFormat="1" applyAlignment="1">
      <alignment wrapText="1"/>
    </xf>
    <xf numFmtId="0" fontId="5" fillId="0" borderId="7" xfId="51" applyFont="1" applyBorder="1" applyAlignment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41" fillId="0" borderId="0" xfId="51" applyFont="1" applyAlignment="1">
      <alignment wrapText="1"/>
    </xf>
    <xf numFmtId="0" fontId="34" fillId="17" borderId="0" xfId="51" applyFill="1" applyBorder="1" applyAlignment="1">
      <alignment wrapText="1"/>
    </xf>
    <xf numFmtId="0" fontId="41" fillId="17" borderId="0" xfId="51" applyFont="1" applyFill="1" applyAlignment="1">
      <alignment wrapText="1"/>
    </xf>
    <xf numFmtId="0" fontId="8" fillId="17" borderId="0" xfId="51" applyFont="1" applyFill="1"/>
    <xf numFmtId="0" fontId="42" fillId="18" borderId="26" xfId="51" applyFont="1" applyFill="1" applyBorder="1" applyAlignment="1">
      <alignment horizontal="center" wrapText="1"/>
    </xf>
    <xf numFmtId="0" fontId="43" fillId="0" borderId="0" xfId="51" applyFont="1" applyBorder="1" applyAlignment="1">
      <alignment horizontal="center" vertical="center" wrapText="1"/>
    </xf>
    <xf numFmtId="0" fontId="43" fillId="17" borderId="0" xfId="51" applyFont="1" applyFill="1" applyBorder="1" applyAlignment="1">
      <alignment horizontal="center" vertical="center" wrapText="1"/>
    </xf>
    <xf numFmtId="0" fontId="44" fillId="0" borderId="0" xfId="51" applyFont="1" applyAlignment="1">
      <alignment horizontal="centerContinuous" wrapText="1"/>
    </xf>
    <xf numFmtId="0" fontId="43" fillId="0" borderId="5" xfId="51" applyFont="1" applyBorder="1" applyAlignment="1">
      <alignment horizontal="center" vertical="center" wrapText="1"/>
    </xf>
    <xf numFmtId="0" fontId="43" fillId="0" borderId="4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34" fillId="0" borderId="0" xfId="51"/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8" fillId="6" borderId="17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6" borderId="15" xfId="0" applyFont="1" applyFill="1" applyBorder="1" applyAlignment="1">
      <alignment wrapText="1"/>
    </xf>
    <xf numFmtId="0" fontId="8" fillId="6" borderId="7" xfId="0" applyFont="1" applyFill="1" applyBorder="1" applyAlignment="1">
      <alignment wrapText="1"/>
    </xf>
  </cellXfs>
  <cellStyles count="85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Ввод  2" xfId="34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Гиперссылка 6" xfId="45"/>
    <cellStyle name="Заголовок" xfId="46"/>
    <cellStyle name="ЗаголовокСтолбца" xfId="47"/>
    <cellStyle name="Значение" xfId="48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6" xfId="75"/>
    <cellStyle name="Обычный 9 2" xfId="76"/>
    <cellStyle name="Примечание 2" xfId="77"/>
    <cellStyle name="Процентный 10" xfId="78"/>
    <cellStyle name="Процентный 2" xfId="79"/>
    <cellStyle name="Стиль 1" xfId="80"/>
    <cellStyle name="Формула" xfId="81"/>
    <cellStyle name="Формула 3" xfId="82"/>
    <cellStyle name="Формула_GRES.2007.5" xfId="83"/>
    <cellStyle name="ФормулаВБ_Мониторинг инвестиций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Лист2!$B$14:$N$14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Лист2!$B$13:$N$13</c:f>
              <c:numCache>
                <c:formatCode>General</c:formatCode>
                <c:ptCount val="13"/>
                <c:pt idx="0">
                  <c:v>2068.2199999999998</c:v>
                </c:pt>
                <c:pt idx="1">
                  <c:v>2117.38</c:v>
                </c:pt>
                <c:pt idx="2">
                  <c:v>2184.2800000000002</c:v>
                </c:pt>
                <c:pt idx="3">
                  <c:v>2245.43984</c:v>
                </c:pt>
                <c:pt idx="4">
                  <c:v>2306.06671568</c:v>
                </c:pt>
                <c:pt idx="5">
                  <c:v>2368.33051700336</c:v>
                </c:pt>
                <c:pt idx="6">
                  <c:v>2427.5387799284435</c:v>
                </c:pt>
                <c:pt idx="7">
                  <c:v>2483.372171866798</c:v>
                </c:pt>
                <c:pt idx="8">
                  <c:v>2538.0063596478672</c:v>
                </c:pt>
                <c:pt idx="9">
                  <c:v>2588.7664868408247</c:v>
                </c:pt>
                <c:pt idx="10">
                  <c:v>2640.5418165776409</c:v>
                </c:pt>
                <c:pt idx="11">
                  <c:v>2693.3526529091937</c:v>
                </c:pt>
                <c:pt idx="12">
                  <c:v>2747.2197059673781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43520"/>
        <c:axId val="180345200"/>
      </c:lineChart>
      <c:catAx>
        <c:axId val="18034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345200"/>
        <c:crosses val="autoZero"/>
        <c:auto val="1"/>
        <c:lblAlgn val="ctr"/>
        <c:lblOffset val="100"/>
        <c:noMultiLvlLbl val="0"/>
      </c:catAx>
      <c:valAx>
        <c:axId val="18034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034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17</xdr:row>
      <xdr:rowOff>157162</xdr:rowOff>
    </xdr:from>
    <xdr:to>
      <xdr:col>11</xdr:col>
      <xdr:colOff>171450</xdr:colOff>
      <xdr:row>31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3;&#1088;&#1072;&#1084;&#1086;&#1089;&#1082;&#1080;&#1081;%20&#1089;&#1077;&#1083;&#1100;&#1089;&#1086;&#1074;&#1077;&#1090;/&#1079;&#1072;&#1087;&#1072;&#1089;&#1099;%20&#1090;&#1086;&#1087;&#1086;&#108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22">
          <cell r="U22">
            <v>194.4</v>
          </cell>
          <cell r="V22">
            <v>178.8</v>
          </cell>
        </row>
        <row r="45">
          <cell r="Q45">
            <v>178.97186940470647</v>
          </cell>
        </row>
        <row r="66">
          <cell r="Q66">
            <v>9.8633396009097858</v>
          </cell>
        </row>
        <row r="89">
          <cell r="Q89" t="e">
            <v>#DIV/0!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22" workbookViewId="0">
      <selection activeCell="D26" sqref="D26"/>
    </sheetView>
  </sheetViews>
  <sheetFormatPr defaultRowHeight="15.75"/>
  <cols>
    <col min="2" max="2" width="19.875" customWidth="1"/>
    <col min="5" max="5" width="11.375" bestFit="1" customWidth="1"/>
    <col min="12" max="12" width="9.375" bestFit="1" customWidth="1"/>
  </cols>
  <sheetData>
    <row r="1" spans="1:18" ht="158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2" t="s">
        <v>16</v>
      </c>
      <c r="I1" s="23" t="s">
        <v>17</v>
      </c>
      <c r="J1" s="23" t="s">
        <v>18</v>
      </c>
      <c r="K1" s="23" t="s">
        <v>19</v>
      </c>
    </row>
    <row r="2" spans="1:18" ht="16.5" thickBot="1">
      <c r="A2" s="4">
        <v>1</v>
      </c>
      <c r="B2" s="5" t="s">
        <v>6</v>
      </c>
      <c r="C2" s="7">
        <v>1.72</v>
      </c>
      <c r="D2" s="6">
        <f>C2</f>
        <v>1.72</v>
      </c>
      <c r="E2" s="6">
        <f>D2*E4/100</f>
        <v>8.5999999999999993E-2</v>
      </c>
      <c r="F2" s="6">
        <f>D2-E2</f>
        <v>1.6339999999999999</v>
      </c>
      <c r="H2">
        <f>C2</f>
        <v>1.72</v>
      </c>
      <c r="I2">
        <f>E2</f>
        <v>8.5999999999999993E-2</v>
      </c>
      <c r="J2">
        <f>D6</f>
        <v>0.35</v>
      </c>
      <c r="K2">
        <f>H2-I2-J2</f>
        <v>1.2839999999999998</v>
      </c>
    </row>
    <row r="3" spans="1:18" ht="16.5" thickBot="1">
      <c r="A3" s="11"/>
      <c r="B3" s="12"/>
      <c r="C3" s="7">
        <v>1.032</v>
      </c>
      <c r="D3" s="6">
        <f>C3</f>
        <v>1.032</v>
      </c>
      <c r="E3" s="6">
        <f>D3*E4/100</f>
        <v>5.16E-2</v>
      </c>
      <c r="F3" s="9">
        <f>D3-E3</f>
        <v>0.98040000000000005</v>
      </c>
    </row>
    <row r="4" spans="1:18" ht="16.5" thickBot="1">
      <c r="E4">
        <v>5</v>
      </c>
      <c r="F4" t="s">
        <v>7</v>
      </c>
    </row>
    <row r="5" spans="1:18" ht="82.5" thickBot="1">
      <c r="A5" s="1" t="s">
        <v>0</v>
      </c>
      <c r="B5" s="2" t="s">
        <v>1</v>
      </c>
      <c r="C5" s="3" t="s">
        <v>3</v>
      </c>
      <c r="D5" s="3" t="s">
        <v>8</v>
      </c>
      <c r="E5" s="3" t="s">
        <v>9</v>
      </c>
      <c r="H5" s="24" t="s">
        <v>20</v>
      </c>
      <c r="I5" s="25" t="s">
        <v>18</v>
      </c>
      <c r="J5" s="26" t="s">
        <v>21</v>
      </c>
      <c r="L5" s="29" t="s">
        <v>22</v>
      </c>
      <c r="M5" s="30">
        <v>2.5000000000000001E-3</v>
      </c>
      <c r="N5" s="31">
        <v>0.02</v>
      </c>
      <c r="Q5" s="22">
        <v>2008.03</v>
      </c>
    </row>
    <row r="6" spans="1:18" ht="45.75" thickBot="1">
      <c r="A6" s="4">
        <v>1</v>
      </c>
      <c r="B6" s="8" t="s">
        <v>6</v>
      </c>
      <c r="C6" s="6">
        <f>D2</f>
        <v>1.72</v>
      </c>
      <c r="D6" s="7">
        <v>0.35</v>
      </c>
      <c r="E6" s="10">
        <f>D6/C6*100</f>
        <v>20.348837209302324</v>
      </c>
      <c r="H6" s="27" t="s">
        <v>6</v>
      </c>
      <c r="I6" s="28">
        <f>D6</f>
        <v>0.35</v>
      </c>
      <c r="J6" s="33">
        <f>M6</f>
        <v>6.6133720930232565E-2</v>
      </c>
      <c r="L6" s="20">
        <f>I6/0.86*65</f>
        <v>26.453488372093023</v>
      </c>
      <c r="M6" s="21">
        <f>L6*M5</f>
        <v>6.6133720930232565E-2</v>
      </c>
      <c r="N6">
        <f>L6*N5</f>
        <v>0.52906976744186052</v>
      </c>
      <c r="Q6" s="19">
        <v>2068.2199999999998</v>
      </c>
      <c r="R6" s="41">
        <f>(Q6/Q5-1)*100</f>
        <v>2.9974651773130745</v>
      </c>
    </row>
    <row r="7" spans="1:18" ht="16.5" thickBot="1">
      <c r="C7" s="6">
        <f>D3</f>
        <v>1.032</v>
      </c>
      <c r="Q7" s="19">
        <v>2068.2199999999998</v>
      </c>
      <c r="R7" s="41">
        <f t="shared" ref="R7:R9" si="0">(Q7/Q6-1)*100</f>
        <v>0</v>
      </c>
    </row>
    <row r="8" spans="1:18" ht="95.25" thickBot="1">
      <c r="A8" s="13" t="s">
        <v>0</v>
      </c>
      <c r="B8" s="14" t="s">
        <v>1</v>
      </c>
      <c r="C8" s="15" t="s">
        <v>10</v>
      </c>
      <c r="D8" s="15" t="s">
        <v>11</v>
      </c>
      <c r="E8" s="15" t="s">
        <v>12</v>
      </c>
      <c r="H8" s="34" t="s">
        <v>0</v>
      </c>
      <c r="I8" s="35" t="s">
        <v>1</v>
      </c>
      <c r="J8" s="35" t="s">
        <v>14</v>
      </c>
      <c r="K8" s="35" t="s">
        <v>23</v>
      </c>
      <c r="L8" s="35" t="s">
        <v>24</v>
      </c>
      <c r="M8" s="35" t="s">
        <v>26</v>
      </c>
      <c r="Q8" s="19">
        <v>2117.38</v>
      </c>
      <c r="R8" s="41">
        <f t="shared" si="0"/>
        <v>2.3769231513088629</v>
      </c>
    </row>
    <row r="9" spans="1:18" ht="45.75" thickBot="1">
      <c r="A9" s="4">
        <v>1</v>
      </c>
      <c r="B9" s="16" t="s">
        <v>13</v>
      </c>
      <c r="C9" s="7">
        <v>1754.43</v>
      </c>
      <c r="D9" s="17">
        <v>71.64</v>
      </c>
      <c r="E9" s="18">
        <f>D9/C9*100</f>
        <v>4.0833775072245686</v>
      </c>
      <c r="H9" s="36">
        <v>1</v>
      </c>
      <c r="I9" s="37" t="s">
        <v>6</v>
      </c>
      <c r="J9" s="38" t="s">
        <v>25</v>
      </c>
      <c r="K9" s="39">
        <f>231.54+330.99</f>
        <v>562.53</v>
      </c>
      <c r="L9" s="40">
        <f>K9*0.748</f>
        <v>420.77243999999996</v>
      </c>
      <c r="M9" s="38">
        <f>C9</f>
        <v>1754.43</v>
      </c>
      <c r="Q9" s="19">
        <v>2117.38</v>
      </c>
      <c r="R9" s="41">
        <f t="shared" si="0"/>
        <v>0</v>
      </c>
    </row>
    <row r="10" spans="1:18" ht="16.5" thickBot="1">
      <c r="L10">
        <f>L9/M9</f>
        <v>0.23983427095979887</v>
      </c>
      <c r="Q10" s="19">
        <v>2184.2800000000002</v>
      </c>
      <c r="R10" s="41">
        <f>(Q10/Q9-1)*100</f>
        <v>3.1595651229349597</v>
      </c>
    </row>
    <row r="11" spans="1:18" ht="16.5" thickBot="1"/>
    <row r="12" spans="1:18" ht="63.75" thickBot="1">
      <c r="B12" s="42" t="s">
        <v>27</v>
      </c>
      <c r="C12">
        <f>C6</f>
        <v>1.72</v>
      </c>
    </row>
    <row r="13" spans="1:18" ht="48" thickBot="1">
      <c r="B13" s="43" t="s">
        <v>28</v>
      </c>
      <c r="C13">
        <f>C6</f>
        <v>1.72</v>
      </c>
    </row>
    <row r="14" spans="1:18" ht="48" thickBot="1">
      <c r="B14" s="43" t="s">
        <v>29</v>
      </c>
      <c r="C14">
        <f>E2</f>
        <v>8.5999999999999993E-2</v>
      </c>
    </row>
    <row r="15" spans="1:18" ht="32.25" thickBot="1">
      <c r="B15" s="43" t="s">
        <v>30</v>
      </c>
      <c r="C15">
        <v>0.35299999999999998</v>
      </c>
    </row>
    <row r="16" spans="1:18" ht="32.25" thickBot="1">
      <c r="B16" s="43" t="s">
        <v>31</v>
      </c>
      <c r="C16">
        <f>C13-C14-C15</f>
        <v>1.2809999999999999</v>
      </c>
    </row>
    <row r="23" spans="2:7" ht="16.5" thickBot="1"/>
    <row r="24" spans="2:7" ht="57" thickBot="1">
      <c r="B24" s="105" t="s">
        <v>191</v>
      </c>
      <c r="C24" s="106" t="s">
        <v>192</v>
      </c>
    </row>
    <row r="25" spans="2:7" ht="48" thickBot="1">
      <c r="B25" s="19" t="s">
        <v>193</v>
      </c>
      <c r="C25" s="107">
        <v>810</v>
      </c>
      <c r="E25" t="s">
        <v>199</v>
      </c>
      <c r="F25" t="s">
        <v>200</v>
      </c>
      <c r="G25" t="s">
        <v>15</v>
      </c>
    </row>
    <row r="26" spans="2:7" ht="32.25" thickBot="1">
      <c r="B26" s="19" t="s">
        <v>194</v>
      </c>
      <c r="C26" s="107">
        <v>2500</v>
      </c>
      <c r="D26">
        <f>E26+F26+G26</f>
        <v>6534.6</v>
      </c>
      <c r="E26">
        <f>C31</f>
        <v>2569.6</v>
      </c>
      <c r="F26">
        <f>C25+C26+C27+C30</f>
        <v>3935</v>
      </c>
      <c r="G26">
        <f>C29</f>
        <v>30</v>
      </c>
    </row>
    <row r="27" spans="2:7" ht="95.25" thickBot="1">
      <c r="B27" s="19" t="s">
        <v>195</v>
      </c>
      <c r="C27" s="107">
        <v>557.4</v>
      </c>
    </row>
    <row r="28" spans="2:7" ht="16.5" thickBot="1">
      <c r="B28" s="19"/>
      <c r="C28" s="107"/>
    </row>
    <row r="29" spans="2:7" ht="16.5" thickBot="1">
      <c r="B29" s="19" t="s">
        <v>196</v>
      </c>
      <c r="C29" s="107">
        <v>30</v>
      </c>
    </row>
    <row r="30" spans="2:7" ht="32.25" thickBot="1">
      <c r="B30" s="19" t="s">
        <v>197</v>
      </c>
      <c r="C30" s="107">
        <v>67.599999999999994</v>
      </c>
    </row>
    <row r="31" spans="2:7" ht="16.5" thickBot="1">
      <c r="B31" s="19" t="s">
        <v>198</v>
      </c>
      <c r="C31" s="107">
        <v>2569.6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C25" sqref="C25:E25"/>
    </sheetView>
  </sheetViews>
  <sheetFormatPr defaultRowHeight="15.75"/>
  <cols>
    <col min="7" max="7" width="11.375" customWidth="1"/>
    <col min="8" max="8" width="11.125" customWidth="1"/>
  </cols>
  <sheetData>
    <row r="1" spans="1:17">
      <c r="A1" t="s">
        <v>54</v>
      </c>
      <c r="B1">
        <v>0.35299999999999998</v>
      </c>
      <c r="E1" t="s">
        <v>56</v>
      </c>
      <c r="F1">
        <v>-19.899999999999999</v>
      </c>
    </row>
    <row r="2" spans="1:17">
      <c r="A2" t="s">
        <v>55</v>
      </c>
      <c r="B2">
        <f>B1*F2*24*(20-F1)/(20-F3)*0.91</f>
        <v>161.62551335593221</v>
      </c>
      <c r="E2" t="s">
        <v>15</v>
      </c>
      <c r="F2">
        <v>31</v>
      </c>
    </row>
    <row r="3" spans="1:17">
      <c r="A3" t="s">
        <v>59</v>
      </c>
      <c r="B3">
        <f>B1*230*24*(20-F4)/(20-F3)*0.91</f>
        <v>871.56776949152538</v>
      </c>
      <c r="E3" t="s">
        <v>57</v>
      </c>
      <c r="F3">
        <v>-39</v>
      </c>
    </row>
    <row r="4" spans="1:17">
      <c r="E4" t="s">
        <v>58</v>
      </c>
      <c r="F4">
        <v>-9</v>
      </c>
    </row>
    <row r="6" spans="1:17">
      <c r="A6" t="s">
        <v>53</v>
      </c>
      <c r="B6" s="21">
        <f>B2/F2</f>
        <v>5.2137262372881361</v>
      </c>
      <c r="C6" t="s">
        <v>52</v>
      </c>
      <c r="G6" s="21">
        <f>[1]Лист1!Q45</f>
        <v>178.97186940470647</v>
      </c>
      <c r="H6" t="s">
        <v>52</v>
      </c>
      <c r="K6" s="21">
        <f>[1]Лист1!Q66</f>
        <v>9.8633396009097858</v>
      </c>
      <c r="L6" t="s">
        <v>52</v>
      </c>
      <c r="O6" s="21" t="e">
        <f>[1]Лист1!Q89</f>
        <v>#DIV/0!</v>
      </c>
      <c r="P6" t="s">
        <v>52</v>
      </c>
    </row>
    <row r="7" spans="1:17">
      <c r="A7" t="s">
        <v>51</v>
      </c>
      <c r="B7">
        <v>181.2</v>
      </c>
      <c r="C7" t="s">
        <v>50</v>
      </c>
      <c r="D7">
        <f>B7</f>
        <v>181.2</v>
      </c>
      <c r="G7">
        <f>[1]Лист1!U22</f>
        <v>194.4</v>
      </c>
      <c r="H7" t="s">
        <v>50</v>
      </c>
      <c r="I7">
        <f>G7</f>
        <v>194.4</v>
      </c>
      <c r="K7">
        <f>[1]Лист1!V22</f>
        <v>178.8</v>
      </c>
      <c r="L7" t="s">
        <v>50</v>
      </c>
      <c r="M7">
        <f>K7</f>
        <v>178.8</v>
      </c>
      <c r="O7">
        <v>262</v>
      </c>
      <c r="P7" t="s">
        <v>50</v>
      </c>
      <c r="Q7">
        <f>O7</f>
        <v>262</v>
      </c>
    </row>
    <row r="8" spans="1:17">
      <c r="A8" t="s">
        <v>49</v>
      </c>
      <c r="B8">
        <v>0.748</v>
      </c>
      <c r="C8" t="s">
        <v>25</v>
      </c>
      <c r="G8">
        <v>0.26600000000000001</v>
      </c>
      <c r="H8" t="s">
        <v>48</v>
      </c>
      <c r="K8">
        <v>0.26600000000000001</v>
      </c>
      <c r="L8" t="s">
        <v>48</v>
      </c>
      <c r="O8">
        <v>0.748</v>
      </c>
      <c r="P8" t="s">
        <v>48</v>
      </c>
    </row>
    <row r="9" spans="1:17">
      <c r="A9" t="s">
        <v>47</v>
      </c>
      <c r="B9">
        <v>14</v>
      </c>
      <c r="C9" t="s">
        <v>45</v>
      </c>
      <c r="G9">
        <v>7</v>
      </c>
      <c r="H9" t="s">
        <v>45</v>
      </c>
      <c r="K9">
        <v>7</v>
      </c>
      <c r="L9" t="s">
        <v>45</v>
      </c>
      <c r="O9">
        <v>7</v>
      </c>
      <c r="P9" t="s">
        <v>45</v>
      </c>
    </row>
    <row r="11" spans="1:17">
      <c r="A11" t="s">
        <v>36</v>
      </c>
      <c r="B11" s="21">
        <f>B6*B7/B8*B9/1000/1000</f>
        <v>1.7682059784428533E-2</v>
      </c>
      <c r="C11" t="s">
        <v>40</v>
      </c>
      <c r="D11" s="21">
        <f>B6*D7/B8*B9/1000/1000</f>
        <v>1.7682059784428533E-2</v>
      </c>
      <c r="G11" s="21">
        <f>G6*G7/G8*G9/1000/1000</f>
        <v>0.91558240558618265</v>
      </c>
      <c r="H11" t="s">
        <v>40</v>
      </c>
      <c r="I11" s="21">
        <f>G6*I7/G8*G9/1000/1000</f>
        <v>0.91558240558618265</v>
      </c>
      <c r="K11" s="32">
        <f>K6*K7/K8*K9/1000/1000</f>
        <v>4.6409608437964989E-2</v>
      </c>
      <c r="L11" t="s">
        <v>40</v>
      </c>
      <c r="M11" s="32">
        <f>K6*M7/K8*K9/1000/1000</f>
        <v>4.6409608437964989E-2</v>
      </c>
      <c r="O11" s="32" t="e">
        <f>O6*O7/O8*O9/1000/1000</f>
        <v>#DIV/0!</v>
      </c>
      <c r="P11" t="s">
        <v>40</v>
      </c>
      <c r="Q11" s="32" t="e">
        <f>O6*Q7/O8*O9/1000/1000</f>
        <v>#DIV/0!</v>
      </c>
    </row>
    <row r="13" spans="1:17">
      <c r="A13" t="s">
        <v>46</v>
      </c>
      <c r="B13">
        <v>14</v>
      </c>
      <c r="C13" t="s">
        <v>45</v>
      </c>
      <c r="G13">
        <v>14</v>
      </c>
      <c r="H13" t="s">
        <v>45</v>
      </c>
    </row>
    <row r="14" spans="1:17">
      <c r="A14" t="s">
        <v>44</v>
      </c>
      <c r="B14">
        <v>0.4</v>
      </c>
      <c r="G14">
        <v>0.4</v>
      </c>
    </row>
    <row r="15" spans="1:17">
      <c r="A15" t="s">
        <v>43</v>
      </c>
      <c r="B15">
        <v>1</v>
      </c>
      <c r="G15">
        <v>1</v>
      </c>
    </row>
    <row r="16" spans="1:17">
      <c r="A16" t="s">
        <v>42</v>
      </c>
      <c r="B16">
        <f>1.45/1.154</f>
        <v>1.2564991334488735</v>
      </c>
      <c r="G16">
        <f>1.45/1.154</f>
        <v>1.2564991334488735</v>
      </c>
    </row>
    <row r="18" spans="1:18">
      <c r="A18" t="s">
        <v>41</v>
      </c>
      <c r="B18" s="21">
        <f>B6*B7*B13*B14*B15*B16/B8*B9/1000/1000</f>
        <v>0.12441795966166351</v>
      </c>
      <c r="C18" t="s">
        <v>40</v>
      </c>
      <c r="D18" t="s">
        <v>39</v>
      </c>
      <c r="E18">
        <f>B6*B7/B8*30/1000/1000</f>
        <v>3.7890128109489718E-2</v>
      </c>
      <c r="G18" s="21">
        <f>G6*G7*G13*G14*G15*G16/G8*G9/1000/1000</f>
        <v>6.4423995956324118</v>
      </c>
      <c r="H18" t="s">
        <v>40</v>
      </c>
      <c r="I18" t="s">
        <v>39</v>
      </c>
      <c r="J18">
        <f>G6*G7/G8*45/1000/1000</f>
        <v>5.8858868930540309</v>
      </c>
      <c r="K18" s="21">
        <f>K6*K7*K13*K14*K15*K16/K8*K9/1000/1000</f>
        <v>0</v>
      </c>
      <c r="L18" t="s">
        <v>40</v>
      </c>
      <c r="M18" t="s">
        <v>39</v>
      </c>
      <c r="N18">
        <f>K6*K7/K8*45/1000/1000</f>
        <v>0.29834748281548923</v>
      </c>
      <c r="O18" s="21" t="e">
        <f>O6*O7*O13*O14*O15*O16/O8*O9/1000/1000</f>
        <v>#DIV/0!</v>
      </c>
      <c r="P18" t="s">
        <v>40</v>
      </c>
      <c r="Q18" t="s">
        <v>39</v>
      </c>
      <c r="R18" t="e">
        <f>O6*O7/O8*45/1000/1000</f>
        <v>#DIV/0!</v>
      </c>
    </row>
    <row r="19" spans="1:18" ht="16.5" thickBot="1">
      <c r="E19">
        <f>B6*D7/B8*30/1000/1000</f>
        <v>3.7890128109489718E-2</v>
      </c>
      <c r="J19">
        <f>G6*I7/G8*45/1000/1000</f>
        <v>5.8858868930540309</v>
      </c>
      <c r="N19">
        <f>K6*M7/K8*45/1000/1000</f>
        <v>0.29834748281548923</v>
      </c>
      <c r="R19" t="e">
        <f>O6*Q7/O8*45/1000/1000</f>
        <v>#DIV/0!</v>
      </c>
    </row>
    <row r="20" spans="1:18" ht="16.5" thickBot="1">
      <c r="M20" s="51">
        <v>0.81472</v>
      </c>
      <c r="N20" s="48">
        <f>(M20+O20)/2</f>
        <v>0.88430500000000001</v>
      </c>
      <c r="O20" s="50">
        <v>0.95389000000000002</v>
      </c>
    </row>
    <row r="21" spans="1:18" ht="16.5" thickBot="1">
      <c r="A21" s="115" t="s">
        <v>20</v>
      </c>
      <c r="B21" s="115" t="s">
        <v>14</v>
      </c>
      <c r="C21" s="118" t="s">
        <v>38</v>
      </c>
      <c r="D21" s="119"/>
      <c r="E21" s="120"/>
      <c r="F21" s="118"/>
      <c r="G21" s="119"/>
      <c r="H21" s="119"/>
      <c r="I21" s="119"/>
      <c r="J21" s="119"/>
      <c r="K21" s="120"/>
      <c r="M21" s="49">
        <v>0.77612000000000003</v>
      </c>
      <c r="N21" s="48">
        <f>(M21+O21)/2</f>
        <v>0.88253999999999999</v>
      </c>
      <c r="O21" s="47">
        <v>0.98895999999999995</v>
      </c>
    </row>
    <row r="22" spans="1:18" ht="16.5" thickBot="1">
      <c r="A22" s="117"/>
      <c r="B22" s="117"/>
      <c r="C22" s="118" t="s">
        <v>37</v>
      </c>
      <c r="D22" s="119"/>
      <c r="E22" s="120"/>
      <c r="F22" s="118">
        <v>2025</v>
      </c>
      <c r="G22" s="119"/>
      <c r="H22" s="120"/>
      <c r="I22" s="118">
        <v>2030</v>
      </c>
      <c r="J22" s="119"/>
      <c r="K22" s="120"/>
    </row>
    <row r="23" spans="1:18" ht="16.5" thickBot="1">
      <c r="A23" s="116"/>
      <c r="B23" s="116"/>
      <c r="C23" s="46" t="s">
        <v>36</v>
      </c>
      <c r="D23" s="46" t="s">
        <v>35</v>
      </c>
      <c r="E23" s="46" t="s">
        <v>34</v>
      </c>
      <c r="F23" s="46" t="s">
        <v>36</v>
      </c>
      <c r="G23" s="46" t="s">
        <v>35</v>
      </c>
      <c r="H23" s="46" t="s">
        <v>34</v>
      </c>
      <c r="I23" s="46" t="s">
        <v>36</v>
      </c>
      <c r="J23" s="46" t="s">
        <v>35</v>
      </c>
      <c r="K23" s="46" t="s">
        <v>34</v>
      </c>
    </row>
    <row r="24" spans="1:18" ht="16.5" thickBot="1">
      <c r="A24" s="115" t="s">
        <v>33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8" ht="48" thickBot="1">
      <c r="A25" s="116"/>
      <c r="B25" s="46" t="s">
        <v>32</v>
      </c>
      <c r="C25" s="45">
        <f>B11</f>
        <v>1.7682059784428533E-2</v>
      </c>
      <c r="D25" s="45">
        <f>E18</f>
        <v>3.7890128109489718E-2</v>
      </c>
      <c r="E25" s="45">
        <f>C25+D25</f>
        <v>5.5572187893918254E-2</v>
      </c>
      <c r="F25" s="45">
        <f>D11</f>
        <v>1.7682059784428533E-2</v>
      </c>
      <c r="G25" s="45">
        <f>E19</f>
        <v>3.7890128109489718E-2</v>
      </c>
      <c r="H25" s="45">
        <f>F25+G25</f>
        <v>5.5572187893918254E-2</v>
      </c>
      <c r="I25" s="45">
        <f>F25</f>
        <v>1.7682059784428533E-2</v>
      </c>
      <c r="J25" s="45">
        <f>G25</f>
        <v>3.7890128109489718E-2</v>
      </c>
      <c r="K25" s="45">
        <f>H25</f>
        <v>5.5572187893918254E-2</v>
      </c>
    </row>
    <row r="26" spans="1:18" ht="16.5" thickBot="1">
      <c r="C26" s="21"/>
      <c r="D26" s="21"/>
      <c r="E26" s="45"/>
      <c r="F26" s="32"/>
      <c r="G26" s="32"/>
      <c r="H26" s="32"/>
      <c r="I26" s="45"/>
      <c r="J26" s="45"/>
      <c r="K26" s="45"/>
    </row>
    <row r="27" spans="1:18" ht="16.5" thickBot="1">
      <c r="C27" s="21"/>
      <c r="D27" s="21"/>
      <c r="E27" s="45"/>
    </row>
    <row r="28" spans="1:18" ht="16.5" thickBot="1">
      <c r="C28" s="32"/>
      <c r="E28" s="44"/>
    </row>
  </sheetData>
  <mergeCells count="8">
    <mergeCell ref="A24:A25"/>
    <mergeCell ref="A21:A23"/>
    <mergeCell ref="B21:B23"/>
    <mergeCell ref="C21:E21"/>
    <mergeCell ref="F21:K21"/>
    <mergeCell ref="C22:E22"/>
    <mergeCell ref="F22:H22"/>
    <mergeCell ref="I22:K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selection activeCell="L3" sqref="L3:O3"/>
    </sheetView>
  </sheetViews>
  <sheetFormatPr defaultRowHeight="15.75"/>
  <cols>
    <col min="1" max="1" width="31.25" customWidth="1"/>
    <col min="9" max="9" width="9.375" bestFit="1" customWidth="1"/>
    <col min="10" max="10" width="9.125" bestFit="1" customWidth="1"/>
    <col min="11" max="11" width="9" hidden="1" customWidth="1"/>
    <col min="12" max="12" width="9" customWidth="1"/>
    <col min="13" max="13" width="9" hidden="1" customWidth="1"/>
    <col min="14" max="14" width="9.375" hidden="1" customWidth="1"/>
  </cols>
  <sheetData>
    <row r="1" spans="1:17" ht="16.5" thickBot="1">
      <c r="B1" t="s">
        <v>60</v>
      </c>
      <c r="C1" t="s">
        <v>61</v>
      </c>
      <c r="D1" t="s">
        <v>62</v>
      </c>
      <c r="E1" t="s">
        <v>63</v>
      </c>
      <c r="F1" t="s">
        <v>64</v>
      </c>
      <c r="G1" t="s">
        <v>65</v>
      </c>
      <c r="H1" t="s">
        <v>66</v>
      </c>
      <c r="I1" t="s">
        <v>67</v>
      </c>
      <c r="J1" t="s">
        <v>68</v>
      </c>
      <c r="L1" t="s">
        <v>69</v>
      </c>
      <c r="N1" t="s">
        <v>70</v>
      </c>
    </row>
    <row r="2" spans="1:17" ht="16.5" thickBot="1">
      <c r="A2" s="52" t="s">
        <v>71</v>
      </c>
      <c r="B2" s="53">
        <v>5.181</v>
      </c>
      <c r="C2">
        <v>1</v>
      </c>
      <c r="D2">
        <v>0</v>
      </c>
      <c r="E2">
        <v>231</v>
      </c>
      <c r="F2">
        <v>20</v>
      </c>
      <c r="G2">
        <v>-5.4</v>
      </c>
      <c r="H2">
        <v>-33</v>
      </c>
      <c r="I2" s="20" t="e">
        <f>B2*E2*C2*24*((F2-G2)/(F2-H2))+350*24*(1-C2)/D2</f>
        <v>#DIV/0!</v>
      </c>
      <c r="J2" s="20" t="e">
        <f>I2*0.15</f>
        <v>#DIV/0!</v>
      </c>
      <c r="N2" s="41" t="e">
        <f>J2*100/L2</f>
        <v>#DIV/0!</v>
      </c>
      <c r="O2" s="21" t="e">
        <f>N2/1000</f>
        <v>#DIV/0!</v>
      </c>
    </row>
    <row r="3" spans="1:17" s="56" customFormat="1" ht="16.5" thickBot="1">
      <c r="A3" s="54" t="s">
        <v>71</v>
      </c>
      <c r="B3" s="55">
        <v>0.35299999999999998</v>
      </c>
      <c r="C3" s="56">
        <v>1</v>
      </c>
      <c r="D3" s="56">
        <v>0</v>
      </c>
      <c r="E3" s="56">
        <v>230</v>
      </c>
      <c r="F3" s="56">
        <v>20</v>
      </c>
      <c r="G3" s="56">
        <v>-9</v>
      </c>
      <c r="H3" s="56">
        <v>-39</v>
      </c>
      <c r="I3" s="57">
        <f>B3*E3*C3*24*((F3-G3)/(F3-H3))</f>
        <v>957.76677966101693</v>
      </c>
      <c r="J3" s="57">
        <f>I3*0.15</f>
        <v>143.66501694915254</v>
      </c>
      <c r="L3" s="56">
        <v>33.340000000000003</v>
      </c>
      <c r="N3" s="58">
        <f t="shared" ref="N3" si="0">J3*100/L3</f>
        <v>430.90886907364285</v>
      </c>
      <c r="O3" s="59">
        <f>N3/1000</f>
        <v>0.43090886907364284</v>
      </c>
      <c r="Q3" s="56">
        <v>100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08"/>
  <sheetViews>
    <sheetView topLeftCell="D1" workbookViewId="0">
      <selection activeCell="E9" sqref="E9"/>
    </sheetView>
  </sheetViews>
  <sheetFormatPr defaultRowHeight="15"/>
  <cols>
    <col min="1" max="1" width="7.5" style="60" customWidth="1"/>
    <col min="2" max="2" width="21.5" style="60" customWidth="1"/>
    <col min="3" max="3" width="16.5" style="60" customWidth="1"/>
    <col min="4" max="4" width="9.625" style="60" customWidth="1"/>
    <col min="5" max="6" width="7.875" style="60" customWidth="1"/>
    <col min="7" max="7" width="7.75" style="60" customWidth="1"/>
    <col min="8" max="8" width="7.875" style="60" hidden="1" customWidth="1"/>
    <col min="9" max="9" width="7.5" style="60" hidden="1" customWidth="1"/>
    <col min="10" max="10" width="7.875" style="60" hidden="1" customWidth="1"/>
    <col min="11" max="14" width="8" style="60" hidden="1" customWidth="1"/>
    <col min="15" max="16" width="7.5" style="60" hidden="1" customWidth="1"/>
    <col min="17" max="17" width="7.625" style="60" hidden="1" customWidth="1"/>
    <col min="18" max="18" width="7.75" style="60" hidden="1" customWidth="1"/>
    <col min="19" max="19" width="8" style="60" hidden="1" customWidth="1"/>
    <col min="20" max="23" width="7.875" style="60" hidden="1" customWidth="1"/>
    <col min="24" max="24" width="5.5" style="60" hidden="1" customWidth="1"/>
    <col min="25" max="25" width="7.875" style="60" hidden="1" customWidth="1"/>
    <col min="26" max="27" width="8" style="60" hidden="1" customWidth="1"/>
    <col min="28" max="28" width="7.5" style="60" hidden="1" customWidth="1"/>
    <col min="29" max="29" width="7.75" style="60" hidden="1" customWidth="1"/>
    <col min="30" max="31" width="8" style="60" hidden="1" customWidth="1"/>
    <col min="32" max="32" width="7.875" style="60" hidden="1" customWidth="1"/>
    <col min="33" max="34" width="7.625" style="60" hidden="1" customWidth="1"/>
    <col min="35" max="36" width="7.75" style="60" hidden="1" customWidth="1"/>
    <col min="37" max="40" width="7.875" style="60" hidden="1" customWidth="1"/>
    <col min="41" max="42" width="8" style="60" hidden="1" customWidth="1"/>
    <col min="43" max="43" width="7.75" style="60" hidden="1" customWidth="1"/>
    <col min="44" max="44" width="7.5" style="60" hidden="1" customWidth="1"/>
    <col min="45" max="46" width="7.875" style="60" hidden="1" customWidth="1"/>
    <col min="47" max="48" width="8" style="60" hidden="1" customWidth="1"/>
    <col min="49" max="50" width="7.75" style="60" hidden="1" customWidth="1"/>
    <col min="51" max="52" width="8" style="60" hidden="1" customWidth="1"/>
    <col min="53" max="56" width="7.625" style="60" hidden="1" customWidth="1"/>
    <col min="57" max="58" width="7.75" style="60" hidden="1" customWidth="1"/>
    <col min="59" max="60" width="8" style="60" hidden="1" customWidth="1"/>
    <col min="61" max="62" width="7.75" style="60" hidden="1" customWidth="1"/>
    <col min="63" max="64" width="8" style="60" hidden="1" customWidth="1"/>
    <col min="65" max="65" width="7.75" style="60" hidden="1" customWidth="1"/>
    <col min="66" max="66" width="8" style="60" hidden="1" customWidth="1"/>
    <col min="67" max="68" width="9" style="60"/>
    <col min="69" max="69" width="9" style="60" hidden="1" customWidth="1"/>
    <col min="70" max="70" width="10.5" style="60" customWidth="1"/>
    <col min="71" max="71" width="10.125" style="60" customWidth="1"/>
    <col min="72" max="72" width="10.125" style="60" hidden="1" customWidth="1"/>
    <col min="73" max="73" width="8" style="60" hidden="1" customWidth="1"/>
    <col min="74" max="75" width="10.125" style="60" customWidth="1"/>
    <col min="76" max="76" width="12.625" style="60" customWidth="1"/>
    <col min="77" max="77" width="10.125" style="60" customWidth="1"/>
    <col min="78" max="78" width="9.875" style="60" customWidth="1"/>
    <col min="79" max="79" width="10.125" style="60" customWidth="1"/>
    <col min="80" max="80" width="10.75" style="60" customWidth="1"/>
    <col min="81" max="82" width="10.125" style="60" customWidth="1"/>
    <col min="83" max="83" width="13.375" style="60" customWidth="1"/>
    <col min="84" max="84" width="10.125" style="60" customWidth="1"/>
    <col min="85" max="16384" width="9" style="60"/>
  </cols>
  <sheetData>
    <row r="1" spans="1:84" ht="30.75" thickBot="1">
      <c r="B1" s="60" t="s">
        <v>190</v>
      </c>
      <c r="C1" s="104">
        <f>5.7*10^(-6)</f>
        <v>5.6999999999999996E-6</v>
      </c>
      <c r="D1" s="60" t="s">
        <v>189</v>
      </c>
      <c r="BT1" s="103" t="s">
        <v>188</v>
      </c>
      <c r="BU1" s="102" t="s">
        <v>187</v>
      </c>
      <c r="BV1" s="102" t="s">
        <v>186</v>
      </c>
      <c r="CE1" s="60" t="s">
        <v>185</v>
      </c>
      <c r="CF1" s="60">
        <v>-39</v>
      </c>
    </row>
    <row r="2" spans="1:84" ht="16.5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T2" s="101">
        <v>2.9125607478073401</v>
      </c>
      <c r="BU2" s="100">
        <v>20.887764115419898</v>
      </c>
      <c r="BV2" s="100">
        <v>-1.87928919400643</v>
      </c>
      <c r="CE2" s="60" t="s">
        <v>184</v>
      </c>
      <c r="CF2" s="92">
        <v>-9</v>
      </c>
    </row>
    <row r="3" spans="1:84" ht="15.7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T3" s="97"/>
      <c r="BU3" s="98">
        <v>2018</v>
      </c>
      <c r="BV3" s="97">
        <f>IF((BP9&lt;=3),0.8,(IF(((BP9&gt;3)*AND(BP9&lt;=17)),1,(0.5*EXP(BP9/20)))))</f>
        <v>1.9287127653484872</v>
      </c>
      <c r="BY3" s="60" t="s">
        <v>183</v>
      </c>
      <c r="CE3" s="92" t="s">
        <v>182</v>
      </c>
      <c r="CF3" s="92">
        <v>40</v>
      </c>
    </row>
    <row r="4" spans="1:84" ht="15.7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T4" s="97"/>
      <c r="BU4" s="98"/>
      <c r="BV4" s="97"/>
      <c r="CE4" s="60" t="s">
        <v>181</v>
      </c>
      <c r="CF4" s="60">
        <v>230</v>
      </c>
    </row>
    <row r="5" spans="1:84" ht="15.7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T5" s="97"/>
      <c r="BU5" s="98"/>
      <c r="BV5" s="97"/>
      <c r="CE5" s="60" t="s">
        <v>180</v>
      </c>
      <c r="CF5" s="60">
        <v>27</v>
      </c>
    </row>
    <row r="6" spans="1:84" ht="15.7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T6" s="97"/>
      <c r="BU6" s="98"/>
      <c r="BV6" s="97"/>
      <c r="CE6" s="60" t="s">
        <v>179</v>
      </c>
      <c r="CF6" s="60">
        <f>350-CF4</f>
        <v>120</v>
      </c>
    </row>
    <row r="7" spans="1:84" ht="15.7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T7" s="97"/>
      <c r="BU7" s="98"/>
      <c r="BV7" s="97"/>
      <c r="CE7" s="60" t="s">
        <v>178</v>
      </c>
      <c r="CF7" s="60">
        <v>-43</v>
      </c>
    </row>
    <row r="8" spans="1:84" ht="116.25" thickBot="1">
      <c r="A8" s="96" t="s">
        <v>177</v>
      </c>
      <c r="B8" s="96" t="s">
        <v>176</v>
      </c>
      <c r="C8" s="96" t="s">
        <v>175</v>
      </c>
      <c r="D8" s="96" t="s">
        <v>174</v>
      </c>
      <c r="E8" s="96" t="s">
        <v>173</v>
      </c>
      <c r="F8" s="96" t="s">
        <v>172</v>
      </c>
      <c r="G8" s="96" t="s">
        <v>171</v>
      </c>
      <c r="H8" s="96" t="s">
        <v>170</v>
      </c>
      <c r="I8" s="96" t="s">
        <v>169</v>
      </c>
      <c r="J8" s="96" t="s">
        <v>168</v>
      </c>
      <c r="K8" s="96" t="s">
        <v>167</v>
      </c>
      <c r="L8" s="96" t="s">
        <v>166</v>
      </c>
      <c r="M8" s="96" t="s">
        <v>165</v>
      </c>
      <c r="N8" s="96" t="s">
        <v>164</v>
      </c>
      <c r="O8" s="96" t="s">
        <v>163</v>
      </c>
      <c r="P8" s="96" t="s">
        <v>162</v>
      </c>
      <c r="Q8" s="96" t="s">
        <v>161</v>
      </c>
      <c r="R8" s="96" t="s">
        <v>160</v>
      </c>
      <c r="S8" s="96" t="s">
        <v>159</v>
      </c>
      <c r="T8" s="96" t="s">
        <v>158</v>
      </c>
      <c r="U8" s="96" t="s">
        <v>157</v>
      </c>
      <c r="V8" s="96" t="s">
        <v>156</v>
      </c>
      <c r="W8" s="96" t="s">
        <v>155</v>
      </c>
      <c r="X8" s="96" t="s">
        <v>154</v>
      </c>
      <c r="Y8" s="96" t="s">
        <v>153</v>
      </c>
      <c r="Z8" s="96" t="s">
        <v>152</v>
      </c>
      <c r="AA8" s="96" t="s">
        <v>151</v>
      </c>
      <c r="AB8" s="96" t="s">
        <v>150</v>
      </c>
      <c r="AC8" s="96" t="s">
        <v>149</v>
      </c>
      <c r="AD8" s="96" t="s">
        <v>148</v>
      </c>
      <c r="AE8" s="96" t="s">
        <v>147</v>
      </c>
      <c r="AF8" s="96" t="s">
        <v>146</v>
      </c>
      <c r="AG8" s="96" t="s">
        <v>145</v>
      </c>
      <c r="AH8" s="96" t="s">
        <v>144</v>
      </c>
      <c r="AI8" s="96" t="s">
        <v>143</v>
      </c>
      <c r="AJ8" s="96" t="s">
        <v>142</v>
      </c>
      <c r="AK8" s="96" t="s">
        <v>141</v>
      </c>
      <c r="AL8" s="96" t="s">
        <v>140</v>
      </c>
      <c r="AM8" s="96" t="s">
        <v>139</v>
      </c>
      <c r="AN8" s="96" t="s">
        <v>138</v>
      </c>
      <c r="AO8" s="96" t="s">
        <v>137</v>
      </c>
      <c r="AP8" s="96" t="s">
        <v>136</v>
      </c>
      <c r="AQ8" s="96" t="s">
        <v>135</v>
      </c>
      <c r="AR8" s="96" t="s">
        <v>134</v>
      </c>
      <c r="AS8" s="96" t="s">
        <v>133</v>
      </c>
      <c r="AT8" s="96" t="s">
        <v>132</v>
      </c>
      <c r="AU8" s="96" t="s">
        <v>131</v>
      </c>
      <c r="AV8" s="96" t="s">
        <v>130</v>
      </c>
      <c r="AW8" s="96" t="s">
        <v>129</v>
      </c>
      <c r="AX8" s="96" t="s">
        <v>128</v>
      </c>
      <c r="AY8" s="96" t="s">
        <v>127</v>
      </c>
      <c r="AZ8" s="96" t="s">
        <v>126</v>
      </c>
      <c r="BA8" s="96" t="s">
        <v>125</v>
      </c>
      <c r="BB8" s="96" t="s">
        <v>124</v>
      </c>
      <c r="BC8" s="96" t="s">
        <v>123</v>
      </c>
      <c r="BD8" s="96" t="s">
        <v>122</v>
      </c>
      <c r="BE8" s="96" t="s">
        <v>121</v>
      </c>
      <c r="BF8" s="96" t="s">
        <v>120</v>
      </c>
      <c r="BG8" s="96" t="s">
        <v>119</v>
      </c>
      <c r="BH8" s="96" t="s">
        <v>118</v>
      </c>
      <c r="BI8" s="96" t="s">
        <v>117</v>
      </c>
      <c r="BJ8" s="96" t="s">
        <v>116</v>
      </c>
      <c r="BK8" s="96" t="s">
        <v>115</v>
      </c>
      <c r="BL8" s="96" t="s">
        <v>114</v>
      </c>
      <c r="BM8" s="96" t="s">
        <v>113</v>
      </c>
      <c r="BO8" s="60" t="s">
        <v>112</v>
      </c>
      <c r="BP8" s="73" t="s">
        <v>111</v>
      </c>
      <c r="BQ8" s="95" t="s">
        <v>110</v>
      </c>
      <c r="BR8" s="94" t="s">
        <v>109</v>
      </c>
      <c r="BS8" s="93" t="s">
        <v>108</v>
      </c>
      <c r="BT8" s="60" t="s">
        <v>107</v>
      </c>
      <c r="BV8" s="73" t="s">
        <v>106</v>
      </c>
      <c r="BW8" s="73" t="s">
        <v>105</v>
      </c>
      <c r="BY8" s="60" t="s">
        <v>104</v>
      </c>
      <c r="BZ8" s="73" t="s">
        <v>103</v>
      </c>
      <c r="CA8" s="60" t="s">
        <v>102</v>
      </c>
      <c r="CB8" s="73" t="s">
        <v>101</v>
      </c>
      <c r="CC8" s="60" t="s">
        <v>100</v>
      </c>
      <c r="CD8" s="92" t="s">
        <v>99</v>
      </c>
      <c r="CE8" s="73" t="s">
        <v>98</v>
      </c>
      <c r="CF8" s="73" t="s">
        <v>97</v>
      </c>
    </row>
    <row r="9" spans="1:84" ht="15" customHeight="1" thickBot="1">
      <c r="A9" s="72">
        <v>1</v>
      </c>
      <c r="B9" s="71" t="s">
        <v>89</v>
      </c>
      <c r="C9" s="71" t="s">
        <v>72</v>
      </c>
      <c r="D9" s="91">
        <v>1180</v>
      </c>
      <c r="E9" s="90">
        <v>0.1</v>
      </c>
      <c r="F9" s="72">
        <f t="shared" ref="F9:F29" si="0">E9</f>
        <v>0.1</v>
      </c>
      <c r="G9" s="72">
        <v>0.5</v>
      </c>
      <c r="H9" s="71" t="s">
        <v>96</v>
      </c>
      <c r="I9" s="72">
        <v>0.5</v>
      </c>
      <c r="J9" s="71" t="s">
        <v>96</v>
      </c>
      <c r="K9" s="72">
        <v>0.5</v>
      </c>
      <c r="L9" s="72">
        <v>0.5</v>
      </c>
      <c r="M9" s="72"/>
      <c r="N9" s="72"/>
      <c r="O9" s="72">
        <v>1</v>
      </c>
      <c r="P9" s="72">
        <v>1</v>
      </c>
      <c r="Q9" s="72"/>
      <c r="R9" s="72"/>
      <c r="S9" s="72"/>
      <c r="T9" s="72" t="s">
        <v>95</v>
      </c>
      <c r="U9" s="72" t="s">
        <v>94</v>
      </c>
      <c r="V9" s="72">
        <v>1</v>
      </c>
      <c r="W9" s="72">
        <v>1</v>
      </c>
      <c r="X9" s="72"/>
      <c r="Y9" s="72">
        <v>1.2</v>
      </c>
      <c r="Z9" s="72" t="s">
        <v>93</v>
      </c>
      <c r="AA9" s="72" t="s">
        <v>93</v>
      </c>
      <c r="AB9" s="72">
        <v>0.05</v>
      </c>
      <c r="AC9" s="72">
        <v>0.05</v>
      </c>
      <c r="AD9" s="72" t="s">
        <v>92</v>
      </c>
      <c r="AE9" s="72" t="s">
        <v>92</v>
      </c>
      <c r="AF9" s="72"/>
      <c r="AG9" s="72"/>
      <c r="AH9" s="72"/>
      <c r="AI9" s="72"/>
      <c r="AJ9" s="72"/>
      <c r="AK9" s="72">
        <v>13.533799999999999</v>
      </c>
      <c r="AL9" s="72">
        <v>-13.533799999999999</v>
      </c>
      <c r="AM9" s="72">
        <v>1.9E-2</v>
      </c>
      <c r="AN9" s="72">
        <v>1.9E-2</v>
      </c>
      <c r="AO9" s="72">
        <v>3.5859999999999999</v>
      </c>
      <c r="AP9" s="72">
        <v>3.5859999999999999</v>
      </c>
      <c r="AQ9" s="72">
        <v>0.49099999999999999</v>
      </c>
      <c r="AR9" s="72">
        <v>-0.49099999999999999</v>
      </c>
      <c r="AS9" s="72">
        <v>0</v>
      </c>
      <c r="AT9" s="72">
        <v>0</v>
      </c>
      <c r="AU9" s="72">
        <v>404.82</v>
      </c>
      <c r="AV9" s="72">
        <v>173.48</v>
      </c>
      <c r="AW9" s="72"/>
      <c r="AX9" s="72"/>
      <c r="AY9" s="72"/>
      <c r="AZ9" s="72"/>
      <c r="BA9" s="72">
        <v>95</v>
      </c>
      <c r="BB9" s="72">
        <v>94.97</v>
      </c>
      <c r="BC9" s="72">
        <v>70.66</v>
      </c>
      <c r="BD9" s="72">
        <v>70.64</v>
      </c>
      <c r="BE9" s="72">
        <v>0.08</v>
      </c>
      <c r="BF9" s="72">
        <v>0.08</v>
      </c>
      <c r="BG9" s="72">
        <v>0.5</v>
      </c>
      <c r="BH9" s="72">
        <v>0.5</v>
      </c>
      <c r="BI9" s="72">
        <v>0.5</v>
      </c>
      <c r="BJ9" s="72">
        <v>0.5</v>
      </c>
      <c r="BK9" s="72"/>
      <c r="BL9" s="72"/>
      <c r="BM9" s="71" t="s">
        <v>72</v>
      </c>
      <c r="BN9" s="71"/>
      <c r="BO9" s="86">
        <v>1991</v>
      </c>
      <c r="BP9" s="64">
        <f t="shared" ref="BP9:BP29" si="1">$BU$3-BO9</f>
        <v>27</v>
      </c>
      <c r="BQ9" s="70">
        <f t="shared" ref="BQ9:BQ29" si="2">IF((BP9&lt;=3),0.8,(IF(((BP9&gt;3)*AND(BP9&lt;=17)),1,(0.5*EXP(BP9/20)))))</f>
        <v>1.9287127653484872</v>
      </c>
      <c r="BR9" s="69">
        <f t="shared" ref="BR9:BR29" si="3">$C$1*(0.1*BP9)^(BQ9-1)</f>
        <v>1.4337977348981592E-5</v>
      </c>
      <c r="BS9" s="68">
        <f t="shared" ref="BS9:BS29" si="4">BR9*(D9/1000)</f>
        <v>1.6918813271798277E-5</v>
      </c>
      <c r="BT9" s="67">
        <f t="shared" ref="BT9:BT29" si="5">EXP((-1)*BS9*24*249)</f>
        <v>0.90383647258411481</v>
      </c>
      <c r="BV9" s="66">
        <f t="shared" ref="BV9:BV29" si="6">$BT$2*(1+($BU$2+$BV$2*D9/1000)*F9^1.2)</f>
        <v>6.3435869066177109</v>
      </c>
      <c r="BW9" s="66">
        <f t="shared" ref="BW9:BW29" si="7">1/BV9</f>
        <v>0.15763952078228599</v>
      </c>
      <c r="BX9" s="65">
        <f t="shared" ref="BX9:BX29" si="8">BS9/BW9</f>
        <v>1.073259623464895E-4</v>
      </c>
      <c r="BY9" s="60">
        <f>(1+SUM(BX9:BX9))^(-1)</f>
        <v>0.99989268555527955</v>
      </c>
      <c r="BZ9" s="61">
        <f t="shared" ref="BZ9:BZ29" si="9">BY$9*BX9</f>
        <v>1.073144447204362E-4</v>
      </c>
      <c r="CA9" s="64">
        <f t="shared" ref="CA9:CA29" si="10">$CF$1+(20-$CF$1)/EXP(BV9/$CF$3)</f>
        <v>11.347439872100914</v>
      </c>
      <c r="CB9" s="63">
        <f t="shared" ref="CB9:CB18" si="11">(20-12*EXP(BV9/$CF$3))/(1-EXP(BV9/$CF$3))</f>
        <v>-34.550328807088611</v>
      </c>
      <c r="CC9" s="62">
        <f t="shared" ref="CC9:CC29" si="12">$CF$5*24+($CF$4*24-$CF$6*24)*((CB9-$CF$1)/(8-$CF$1))^(($CF$2-$CF$1)/(8-$CF$2))</f>
        <v>689.20511166538085</v>
      </c>
      <c r="CD9" s="60">
        <f t="shared" ref="CD9:CD29" si="13">BS9*CC9</f>
        <v>1.1660532590235459E-2</v>
      </c>
      <c r="CE9" s="89">
        <f>EXP((-1)*$BY$9*(SUM(CD9:CD29)-CD9))</f>
        <v>1.0470793235100848E-3</v>
      </c>
      <c r="CF9" s="89">
        <f>BY9</f>
        <v>0.99989268555527955</v>
      </c>
    </row>
    <row r="10" spans="1:84" ht="15" customHeight="1" thickBot="1">
      <c r="A10" s="72"/>
      <c r="B10" s="71" t="s">
        <v>87</v>
      </c>
      <c r="C10" s="71" t="s">
        <v>91</v>
      </c>
      <c r="D10" s="88">
        <v>311</v>
      </c>
      <c r="E10" s="87">
        <v>0.6</v>
      </c>
      <c r="F10" s="72">
        <f t="shared" si="0"/>
        <v>0.6</v>
      </c>
      <c r="G10" s="72"/>
      <c r="H10" s="71"/>
      <c r="I10" s="72"/>
      <c r="J10" s="7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1"/>
      <c r="BN10" s="71"/>
      <c r="BO10" s="86">
        <v>1978</v>
      </c>
      <c r="BP10" s="64">
        <f t="shared" si="1"/>
        <v>40</v>
      </c>
      <c r="BQ10" s="70">
        <f t="shared" si="2"/>
        <v>3.6945280494653252</v>
      </c>
      <c r="BR10" s="69">
        <f t="shared" si="3"/>
        <v>2.388594289947172E-4</v>
      </c>
      <c r="BS10" s="68">
        <f t="shared" si="4"/>
        <v>7.4285282417357049E-5</v>
      </c>
      <c r="BT10" s="67">
        <f t="shared" si="5"/>
        <v>0.64151106417441817</v>
      </c>
      <c r="BV10" s="66">
        <f t="shared" si="6"/>
        <v>34.947450612653469</v>
      </c>
      <c r="BW10" s="66">
        <f t="shared" si="7"/>
        <v>2.8614390534053111E-2</v>
      </c>
      <c r="BX10" s="65">
        <f t="shared" si="8"/>
        <v>2.5960812385276005E-3</v>
      </c>
      <c r="BZ10" s="61">
        <f t="shared" si="9"/>
        <v>2.5958026415110387E-3</v>
      </c>
      <c r="CA10" s="64">
        <f t="shared" si="10"/>
        <v>-14.372808486031815</v>
      </c>
      <c r="CB10" s="63">
        <f t="shared" si="11"/>
        <v>6.2682154647965955</v>
      </c>
      <c r="CC10" s="62">
        <f t="shared" si="12"/>
        <v>3118.7642497699071</v>
      </c>
      <c r="CD10" s="60">
        <f t="shared" si="13"/>
        <v>0.23167828308731422</v>
      </c>
      <c r="CE10" s="61">
        <f t="shared" ref="CE10:CE29" si="14">EXP((-1)*$BY$9*(SUM(CD10:CD909)-CD10))</f>
        <v>1.3200348164440373E-3</v>
      </c>
    </row>
    <row r="11" spans="1:84" ht="15" customHeight="1" thickBot="1">
      <c r="A11" s="72"/>
      <c r="B11" s="71" t="s">
        <v>91</v>
      </c>
      <c r="C11" s="71" t="s">
        <v>72</v>
      </c>
      <c r="D11" s="88">
        <v>352</v>
      </c>
      <c r="E11" s="87">
        <v>0.6</v>
      </c>
      <c r="F11" s="72">
        <f t="shared" si="0"/>
        <v>0.6</v>
      </c>
      <c r="G11" s="72"/>
      <c r="H11" s="71"/>
      <c r="I11" s="72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1"/>
      <c r="BN11" s="71"/>
      <c r="BO11" s="86">
        <v>1978</v>
      </c>
      <c r="BP11" s="64">
        <f t="shared" si="1"/>
        <v>40</v>
      </c>
      <c r="BQ11" s="70">
        <f t="shared" si="2"/>
        <v>3.6945280494653252</v>
      </c>
      <c r="BR11" s="69">
        <f t="shared" si="3"/>
        <v>2.388594289947172E-4</v>
      </c>
      <c r="BS11" s="68">
        <f t="shared" si="4"/>
        <v>8.407851900614045E-5</v>
      </c>
      <c r="BT11" s="67">
        <f t="shared" si="5"/>
        <v>0.60504452441749945</v>
      </c>
      <c r="BV11" s="66">
        <f t="shared" si="6"/>
        <v>34.825878499388409</v>
      </c>
      <c r="BW11" s="66">
        <f t="shared" si="7"/>
        <v>2.871427923972001E-2</v>
      </c>
      <c r="BX11" s="65">
        <f t="shared" si="8"/>
        <v>2.9281082873163665E-3</v>
      </c>
      <c r="BZ11" s="61">
        <f t="shared" si="9"/>
        <v>2.9277940590014318E-3</v>
      </c>
      <c r="CA11" s="64">
        <f t="shared" si="10"/>
        <v>-14.297845132667618</v>
      </c>
      <c r="CB11" s="63">
        <f t="shared" si="11"/>
        <v>6.2382024825683615</v>
      </c>
      <c r="CC11" s="62">
        <f t="shared" si="12"/>
        <v>3115.8741734941877</v>
      </c>
      <c r="CD11" s="60">
        <f t="shared" si="13"/>
        <v>0.26197808591687322</v>
      </c>
      <c r="CE11" s="61">
        <f t="shared" si="14"/>
        <v>1.7153344638018669E-3</v>
      </c>
    </row>
    <row r="12" spans="1:84" ht="15" customHeight="1" thickBot="1">
      <c r="A12" s="72"/>
      <c r="B12" s="71" t="s">
        <v>72</v>
      </c>
      <c r="C12" s="71" t="s">
        <v>90</v>
      </c>
      <c r="D12" s="88">
        <v>133</v>
      </c>
      <c r="E12" s="87">
        <v>0.6</v>
      </c>
      <c r="F12" s="72">
        <f t="shared" si="0"/>
        <v>0.6</v>
      </c>
      <c r="G12" s="72"/>
      <c r="H12" s="71"/>
      <c r="I12" s="72"/>
      <c r="J12" s="71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1"/>
      <c r="BN12" s="71"/>
      <c r="BO12" s="86">
        <v>1978</v>
      </c>
      <c r="BP12" s="64">
        <f t="shared" si="1"/>
        <v>40</v>
      </c>
      <c r="BQ12" s="70">
        <f t="shared" si="2"/>
        <v>3.6945280494653252</v>
      </c>
      <c r="BR12" s="69">
        <f t="shared" si="3"/>
        <v>2.388594289947172E-4</v>
      </c>
      <c r="BS12" s="68">
        <f t="shared" si="4"/>
        <v>3.1768304056297391E-5</v>
      </c>
      <c r="BT12" s="67">
        <f t="shared" si="5"/>
        <v>0.82708534990912974</v>
      </c>
      <c r="BV12" s="66">
        <f t="shared" si="6"/>
        <v>35.475251494633461</v>
      </c>
      <c r="BW12" s="66">
        <f t="shared" si="7"/>
        <v>2.8188665558897465E-2</v>
      </c>
      <c r="BX12" s="65">
        <f t="shared" si="8"/>
        <v>1.1269885759551343E-3</v>
      </c>
      <c r="BZ12" s="61">
        <f t="shared" si="9"/>
        <v>1.1268676338018993E-3</v>
      </c>
      <c r="CA12" s="64">
        <f t="shared" si="10"/>
        <v>-14.69563031666457</v>
      </c>
      <c r="CB12" s="63">
        <f t="shared" si="11"/>
        <v>6.3959814048025834</v>
      </c>
      <c r="CC12" s="62">
        <f t="shared" si="12"/>
        <v>3131.0837667254295</v>
      </c>
      <c r="CD12" s="60">
        <f t="shared" si="13"/>
        <v>9.9469221127070379E-2</v>
      </c>
      <c r="CE12" s="61">
        <f t="shared" si="14"/>
        <v>1.8947115884282192E-3</v>
      </c>
    </row>
    <row r="13" spans="1:84" ht="15" customHeight="1" thickBot="1">
      <c r="A13" s="72"/>
      <c r="B13" s="71" t="s">
        <v>90</v>
      </c>
      <c r="C13" s="71" t="s">
        <v>88</v>
      </c>
      <c r="D13" s="88">
        <v>679</v>
      </c>
      <c r="E13" s="87">
        <v>0.6</v>
      </c>
      <c r="F13" s="72">
        <f t="shared" si="0"/>
        <v>0.6</v>
      </c>
      <c r="G13" s="72"/>
      <c r="H13" s="71"/>
      <c r="I13" s="72"/>
      <c r="J13" s="71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1"/>
      <c r="BN13" s="71"/>
      <c r="BO13" s="86">
        <v>1978</v>
      </c>
      <c r="BP13" s="64">
        <f t="shared" si="1"/>
        <v>40</v>
      </c>
      <c r="BQ13" s="70">
        <f t="shared" si="2"/>
        <v>3.6945280494653252</v>
      </c>
      <c r="BR13" s="69">
        <f t="shared" si="3"/>
        <v>2.388594289947172E-4</v>
      </c>
      <c r="BS13" s="68">
        <f t="shared" si="4"/>
        <v>1.6218555228741298E-4</v>
      </c>
      <c r="BT13" s="67">
        <f t="shared" si="5"/>
        <v>0.37937851177635878</v>
      </c>
      <c r="BV13" s="66">
        <f t="shared" si="6"/>
        <v>33.856266766762239</v>
      </c>
      <c r="BW13" s="66">
        <f t="shared" si="7"/>
        <v>2.9536629271297313E-2</v>
      </c>
      <c r="BX13" s="65">
        <f t="shared" si="8"/>
        <v>5.4909973239573194E-3</v>
      </c>
      <c r="BZ13" s="61">
        <f t="shared" si="9"/>
        <v>5.4904080606285374E-3</v>
      </c>
      <c r="CA13" s="64">
        <f t="shared" si="10"/>
        <v>-13.691741263553546</v>
      </c>
      <c r="CB13" s="63">
        <f t="shared" si="11"/>
        <v>5.9906320570438494</v>
      </c>
      <c r="CC13" s="62">
        <f t="shared" si="12"/>
        <v>3092.0905138909052</v>
      </c>
      <c r="CD13" s="60">
        <f t="shared" si="13"/>
        <v>0.50149240771806702</v>
      </c>
      <c r="CE13" s="61">
        <f t="shared" si="14"/>
        <v>3.1283484740019444E-3</v>
      </c>
    </row>
    <row r="14" spans="1:84" ht="15" customHeight="1" thickBot="1">
      <c r="A14" s="72"/>
      <c r="B14" s="71" t="s">
        <v>89</v>
      </c>
      <c r="C14" s="71" t="s">
        <v>88</v>
      </c>
      <c r="D14" s="88">
        <v>220</v>
      </c>
      <c r="E14" s="87">
        <v>0.6</v>
      </c>
      <c r="F14" s="72">
        <f t="shared" si="0"/>
        <v>0.6</v>
      </c>
      <c r="G14" s="72"/>
      <c r="H14" s="71"/>
      <c r="I14" s="72"/>
      <c r="J14" s="71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1"/>
      <c r="BN14" s="71"/>
      <c r="BO14" s="86">
        <v>1978</v>
      </c>
      <c r="BP14" s="64">
        <f t="shared" si="1"/>
        <v>40</v>
      </c>
      <c r="BQ14" s="70">
        <f t="shared" si="2"/>
        <v>3.6945280494653252</v>
      </c>
      <c r="BR14" s="69">
        <f t="shared" si="3"/>
        <v>2.388594289947172E-4</v>
      </c>
      <c r="BS14" s="68">
        <f t="shared" si="4"/>
        <v>5.2549074378837786E-5</v>
      </c>
      <c r="BT14" s="67">
        <f t="shared" si="5"/>
        <v>0.73049472530021253</v>
      </c>
      <c r="BV14" s="66">
        <f t="shared" si="6"/>
        <v>35.217281400632011</v>
      </c>
      <c r="BW14" s="66">
        <f t="shared" si="7"/>
        <v>2.8395150341787995E-2</v>
      </c>
      <c r="BX14" s="65">
        <f t="shared" si="8"/>
        <v>1.8506355397422721E-3</v>
      </c>
      <c r="BZ14" s="61">
        <f t="shared" si="9"/>
        <v>1.8504369398169448E-3</v>
      </c>
      <c r="CA14" s="64">
        <f t="shared" si="10"/>
        <v>-14.538378770962535</v>
      </c>
      <c r="CB14" s="63">
        <f t="shared" si="11"/>
        <v>6.3340429749173746</v>
      </c>
      <c r="CC14" s="62">
        <f t="shared" si="12"/>
        <v>3125.1081898373777</v>
      </c>
      <c r="CD14" s="60">
        <f t="shared" si="13"/>
        <v>0.16422154270967948</v>
      </c>
      <c r="CE14" s="61">
        <f t="shared" si="14"/>
        <v>3.6866166505523921E-3</v>
      </c>
    </row>
    <row r="15" spans="1:84" ht="15" customHeight="1" thickBot="1">
      <c r="A15" s="72"/>
      <c r="B15" s="71" t="s">
        <v>87</v>
      </c>
      <c r="C15" s="71" t="s">
        <v>86</v>
      </c>
      <c r="D15" s="88">
        <v>181</v>
      </c>
      <c r="E15" s="87">
        <v>0.5</v>
      </c>
      <c r="F15" s="72">
        <f t="shared" si="0"/>
        <v>0.5</v>
      </c>
      <c r="G15" s="72"/>
      <c r="H15" s="71"/>
      <c r="I15" s="72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1"/>
      <c r="BN15" s="71"/>
      <c r="BO15" s="86">
        <v>1978</v>
      </c>
      <c r="BP15" s="64">
        <f t="shared" si="1"/>
        <v>40</v>
      </c>
      <c r="BQ15" s="70">
        <f t="shared" si="2"/>
        <v>3.6945280494653252</v>
      </c>
      <c r="BR15" s="69">
        <f t="shared" si="3"/>
        <v>2.388594289947172E-4</v>
      </c>
      <c r="BS15" s="68">
        <f t="shared" si="4"/>
        <v>4.3233556648043812E-5</v>
      </c>
      <c r="BT15" s="67">
        <f t="shared" si="5"/>
        <v>0.77231426364635725</v>
      </c>
      <c r="BV15" s="66">
        <f t="shared" si="6"/>
        <v>28.962119432428874</v>
      </c>
      <c r="BW15" s="66">
        <f t="shared" si="7"/>
        <v>3.4527859825075523E-2</v>
      </c>
      <c r="BX15" s="65">
        <f t="shared" si="8"/>
        <v>1.2521354311293242E-3</v>
      </c>
      <c r="BZ15" s="61">
        <f t="shared" si="9"/>
        <v>1.2520010589108178E-3</v>
      </c>
      <c r="CA15" s="64">
        <f t="shared" si="10"/>
        <v>-10.397776541876151</v>
      </c>
      <c r="CB15" s="63">
        <f t="shared" si="11"/>
        <v>4.4725485316411193</v>
      </c>
      <c r="CC15" s="62">
        <f t="shared" si="12"/>
        <v>2948.4395544034574</v>
      </c>
      <c r="CD15" s="60">
        <f t="shared" si="13"/>
        <v>0.12747152849863494</v>
      </c>
      <c r="CE15" s="61">
        <f t="shared" si="14"/>
        <v>4.1877642077063149E-3</v>
      </c>
    </row>
    <row r="16" spans="1:84" ht="15" customHeight="1" thickBot="1">
      <c r="A16" s="72"/>
      <c r="B16" s="71" t="s">
        <v>86</v>
      </c>
      <c r="C16" s="71" t="s">
        <v>85</v>
      </c>
      <c r="D16" s="88">
        <v>312</v>
      </c>
      <c r="E16" s="87">
        <v>0.5</v>
      </c>
      <c r="F16" s="72">
        <f t="shared" si="0"/>
        <v>0.5</v>
      </c>
      <c r="G16" s="72"/>
      <c r="H16" s="71"/>
      <c r="I16" s="72"/>
      <c r="J16" s="71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1"/>
      <c r="BN16" s="71"/>
      <c r="BO16" s="86">
        <v>1978</v>
      </c>
      <c r="BP16" s="64">
        <f t="shared" si="1"/>
        <v>40</v>
      </c>
      <c r="BQ16" s="70">
        <f t="shared" si="2"/>
        <v>3.6945280494653252</v>
      </c>
      <c r="BR16" s="69">
        <f t="shared" si="3"/>
        <v>2.388594289947172E-4</v>
      </c>
      <c r="BS16" s="68">
        <f t="shared" si="4"/>
        <v>7.4524141846351769E-5</v>
      </c>
      <c r="BT16" s="67">
        <f t="shared" si="5"/>
        <v>0.64059600915981108</v>
      </c>
      <c r="BV16" s="66">
        <f t="shared" si="6"/>
        <v>28.650012144622451</v>
      </c>
      <c r="BW16" s="66">
        <f t="shared" si="7"/>
        <v>3.4903999165937456E-2</v>
      </c>
      <c r="BX16" s="65">
        <f t="shared" si="8"/>
        <v>2.1351175689655446E-3</v>
      </c>
      <c r="BZ16" s="61">
        <f t="shared" si="9"/>
        <v>2.134888440009218E-3</v>
      </c>
      <c r="CA16" s="64">
        <f t="shared" si="10"/>
        <v>-10.173729535060485</v>
      </c>
      <c r="CB16" s="63">
        <f t="shared" si="11"/>
        <v>4.3572535688186047</v>
      </c>
      <c r="CC16" s="62">
        <f t="shared" si="12"/>
        <v>2937.6838791645032</v>
      </c>
      <c r="CD16" s="60">
        <f t="shared" si="13"/>
        <v>0.21892837011059635</v>
      </c>
      <c r="CE16" s="61">
        <f t="shared" si="14"/>
        <v>5.2125640012800423E-3</v>
      </c>
    </row>
    <row r="17" spans="1:83" ht="15" customHeight="1" thickBot="1">
      <c r="A17" s="72"/>
      <c r="B17" s="71" t="s">
        <v>85</v>
      </c>
      <c r="C17" s="71" t="s">
        <v>84</v>
      </c>
      <c r="D17" s="88">
        <v>147</v>
      </c>
      <c r="E17" s="87">
        <v>0.5</v>
      </c>
      <c r="F17" s="72">
        <f t="shared" si="0"/>
        <v>0.5</v>
      </c>
      <c r="G17" s="72"/>
      <c r="H17" s="71"/>
      <c r="I17" s="72"/>
      <c r="J17" s="71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1"/>
      <c r="BN17" s="71"/>
      <c r="BO17" s="86">
        <v>1978</v>
      </c>
      <c r="BP17" s="64">
        <f t="shared" si="1"/>
        <v>40</v>
      </c>
      <c r="BQ17" s="70">
        <f t="shared" si="2"/>
        <v>3.6945280494653252</v>
      </c>
      <c r="BR17" s="69">
        <f t="shared" si="3"/>
        <v>2.388594289947172E-4</v>
      </c>
      <c r="BS17" s="68">
        <f t="shared" si="4"/>
        <v>3.5112336062223424E-5</v>
      </c>
      <c r="BT17" s="67">
        <f t="shared" si="5"/>
        <v>0.81072098660362102</v>
      </c>
      <c r="BV17" s="66">
        <f t="shared" si="6"/>
        <v>29.043124377355735</v>
      </c>
      <c r="BW17" s="66">
        <f t="shared" si="7"/>
        <v>3.443155725971677E-2</v>
      </c>
      <c r="BX17" s="65">
        <f t="shared" si="8"/>
        <v>1.0197719434346681E-3</v>
      </c>
      <c r="BZ17" s="61">
        <f t="shared" si="9"/>
        <v>1.0196625071748169E-3</v>
      </c>
      <c r="CA17" s="64">
        <f t="shared" si="10"/>
        <v>-10.455640969191304</v>
      </c>
      <c r="CB17" s="63">
        <f t="shared" si="11"/>
        <v>4.5020500314712937</v>
      </c>
      <c r="CC17" s="62">
        <f t="shared" si="12"/>
        <v>2951.1952092612464</v>
      </c>
      <c r="CD17" s="60">
        <f t="shared" si="13"/>
        <v>0.10362335797280467</v>
      </c>
      <c r="CE17" s="61">
        <f t="shared" si="14"/>
        <v>5.7816210576409118E-3</v>
      </c>
    </row>
    <row r="18" spans="1:83" ht="15" customHeight="1" thickBot="1">
      <c r="A18" s="72"/>
      <c r="B18" s="71" t="s">
        <v>84</v>
      </c>
      <c r="C18" s="71" t="s">
        <v>83</v>
      </c>
      <c r="D18" s="88">
        <v>572</v>
      </c>
      <c r="E18" s="87">
        <v>0.6</v>
      </c>
      <c r="F18" s="72">
        <f t="shared" si="0"/>
        <v>0.6</v>
      </c>
      <c r="G18" s="72"/>
      <c r="H18" s="71"/>
      <c r="I18" s="72"/>
      <c r="J18" s="71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1"/>
      <c r="BN18" s="71"/>
      <c r="BO18" s="86">
        <v>1978</v>
      </c>
      <c r="BP18" s="64">
        <f t="shared" si="1"/>
        <v>40</v>
      </c>
      <c r="BQ18" s="70">
        <f t="shared" si="2"/>
        <v>3.6945280494653252</v>
      </c>
      <c r="BR18" s="69">
        <f t="shared" si="3"/>
        <v>2.388594289947172E-4</v>
      </c>
      <c r="BS18" s="68">
        <f t="shared" si="4"/>
        <v>1.3662759338497823E-4</v>
      </c>
      <c r="BT18" s="67">
        <f t="shared" si="5"/>
        <v>0.44198183365875904</v>
      </c>
      <c r="BV18" s="66">
        <f t="shared" si="6"/>
        <v>34.173540330649097</v>
      </c>
      <c r="BW18" s="66">
        <f t="shared" si="7"/>
        <v>2.9262405660180714E-2</v>
      </c>
      <c r="BX18" s="65">
        <f t="shared" si="8"/>
        <v>4.6690485728210791E-3</v>
      </c>
      <c r="BZ18" s="61">
        <f t="shared" si="9"/>
        <v>4.6685475164661141E-3</v>
      </c>
      <c r="CA18" s="64">
        <f t="shared" si="10"/>
        <v>-13.891688277619892</v>
      </c>
      <c r="CB18" s="63">
        <f t="shared" si="11"/>
        <v>6.0732815629110632</v>
      </c>
      <c r="CC18" s="62">
        <f t="shared" si="12"/>
        <v>3100.019409168633</v>
      </c>
      <c r="CD18" s="60">
        <f t="shared" si="13"/>
        <v>0.42354819132143245</v>
      </c>
      <c r="CE18" s="61">
        <f t="shared" si="14"/>
        <v>8.8302810371370579E-3</v>
      </c>
    </row>
    <row r="19" spans="1:83" ht="15" customHeight="1" thickBot="1">
      <c r="A19" s="72"/>
      <c r="B19" s="71" t="s">
        <v>83</v>
      </c>
      <c r="C19" s="71" t="s">
        <v>82</v>
      </c>
      <c r="D19" s="88">
        <v>509</v>
      </c>
      <c r="E19" s="87">
        <v>0.6</v>
      </c>
      <c r="F19" s="72">
        <f t="shared" si="0"/>
        <v>0.6</v>
      </c>
      <c r="G19" s="72"/>
      <c r="H19" s="71"/>
      <c r="I19" s="72"/>
      <c r="J19" s="71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1"/>
      <c r="BN19" s="71"/>
      <c r="BO19" s="86">
        <v>1978</v>
      </c>
      <c r="BP19" s="64">
        <f t="shared" si="1"/>
        <v>40</v>
      </c>
      <c r="BQ19" s="70">
        <f t="shared" si="2"/>
        <v>3.6945280494653252</v>
      </c>
      <c r="BR19" s="69">
        <f t="shared" si="3"/>
        <v>2.388594289947172E-4</v>
      </c>
      <c r="BS19" s="68">
        <f t="shared" si="4"/>
        <v>1.2157944935831105E-4</v>
      </c>
      <c r="BT19" s="67">
        <f t="shared" si="5"/>
        <v>0.48357019707411963</v>
      </c>
      <c r="BV19" s="66">
        <f t="shared" si="6"/>
        <v>34.360346260788077</v>
      </c>
      <c r="BW19" s="66">
        <f t="shared" si="7"/>
        <v>2.9103315560623351E-2</v>
      </c>
      <c r="BX19" s="65">
        <f t="shared" si="8"/>
        <v>4.1775119781475162E-3</v>
      </c>
      <c r="BZ19" s="61">
        <f t="shared" si="9"/>
        <v>4.1770636707692682E-3</v>
      </c>
      <c r="CA19" s="64">
        <f t="shared" si="10"/>
        <v>-14.008674431791039</v>
      </c>
      <c r="CB19" s="63">
        <v>0</v>
      </c>
      <c r="CC19" s="62">
        <f t="shared" si="12"/>
        <v>2547.3459380604072</v>
      </c>
      <c r="CD19" s="60">
        <f t="shared" si="13"/>
        <v>0.30970491647451465</v>
      </c>
      <c r="CE19" s="61">
        <f t="shared" si="14"/>
        <v>1.203547480303001E-2</v>
      </c>
    </row>
    <row r="20" spans="1:83" ht="15" customHeight="1" thickBot="1">
      <c r="A20" s="72"/>
      <c r="B20" s="71" t="s">
        <v>82</v>
      </c>
      <c r="C20" s="71" t="s">
        <v>81</v>
      </c>
      <c r="D20" s="88">
        <v>362</v>
      </c>
      <c r="E20" s="87">
        <v>0.5</v>
      </c>
      <c r="F20" s="72">
        <f t="shared" si="0"/>
        <v>0.5</v>
      </c>
      <c r="G20" s="72"/>
      <c r="H20" s="71"/>
      <c r="I20" s="72"/>
      <c r="J20" s="71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1"/>
      <c r="BN20" s="71"/>
      <c r="BO20" s="86">
        <v>1978</v>
      </c>
      <c r="BP20" s="64">
        <f t="shared" si="1"/>
        <v>40</v>
      </c>
      <c r="BQ20" s="70">
        <f t="shared" si="2"/>
        <v>3.6945280494653252</v>
      </c>
      <c r="BR20" s="69">
        <f t="shared" si="3"/>
        <v>2.388594289947172E-4</v>
      </c>
      <c r="BS20" s="68">
        <f t="shared" si="4"/>
        <v>8.6467113296087624E-5</v>
      </c>
      <c r="BT20" s="67">
        <f t="shared" si="5"/>
        <v>0.59646932183161494</v>
      </c>
      <c r="BV20" s="66">
        <f t="shared" si="6"/>
        <v>28.530887225612364</v>
      </c>
      <c r="BW20" s="66">
        <f t="shared" si="7"/>
        <v>3.5049733718140158E-2</v>
      </c>
      <c r="BX20" s="65">
        <f t="shared" si="8"/>
        <v>2.4669834581749236E-3</v>
      </c>
      <c r="BZ20" s="61">
        <f t="shared" si="9"/>
        <v>2.466718715214975E-3</v>
      </c>
      <c r="CA20" s="64">
        <f t="shared" si="10"/>
        <v>-10.087753396486285</v>
      </c>
      <c r="CB20" s="63">
        <f t="shared" ref="CB20:CB29" si="15">(20-12*EXP(BV20/$CF$3))/(1-EXP(BV20/$CF$3))</f>
        <v>4.3125542216415136</v>
      </c>
      <c r="CC20" s="62">
        <f t="shared" si="12"/>
        <v>2933.519828218115</v>
      </c>
      <c r="CD20" s="60">
        <f t="shared" si="13"/>
        <v>0.25365299134285524</v>
      </c>
      <c r="CE20" s="61">
        <f t="shared" si="14"/>
        <v>1.5509989388567092E-2</v>
      </c>
    </row>
    <row r="21" spans="1:83" ht="15" customHeight="1" thickBot="1">
      <c r="A21" s="72"/>
      <c r="B21" s="71" t="s">
        <v>81</v>
      </c>
      <c r="C21" s="71" t="s">
        <v>80</v>
      </c>
      <c r="D21" s="88">
        <v>1035</v>
      </c>
      <c r="E21" s="87">
        <v>0.5</v>
      </c>
      <c r="F21" s="72">
        <f t="shared" si="0"/>
        <v>0.5</v>
      </c>
      <c r="G21" s="72"/>
      <c r="H21" s="71"/>
      <c r="I21" s="72"/>
      <c r="J21" s="71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1"/>
      <c r="BN21" s="71"/>
      <c r="BO21" s="86">
        <v>1978</v>
      </c>
      <c r="BP21" s="64">
        <f t="shared" si="1"/>
        <v>40</v>
      </c>
      <c r="BQ21" s="70">
        <f t="shared" si="2"/>
        <v>3.6945280494653252</v>
      </c>
      <c r="BR21" s="69">
        <f t="shared" si="3"/>
        <v>2.388594289947172E-4</v>
      </c>
      <c r="BS21" s="68">
        <f t="shared" si="4"/>
        <v>2.472195090095323E-4</v>
      </c>
      <c r="BT21" s="67">
        <f t="shared" si="5"/>
        <v>0.22823401704890631</v>
      </c>
      <c r="BV21" s="66">
        <f t="shared" si="6"/>
        <v>26.927465815736607</v>
      </c>
      <c r="BW21" s="66">
        <f t="shared" si="7"/>
        <v>3.7136803249253135E-2</v>
      </c>
      <c r="BX21" s="65">
        <f t="shared" si="8"/>
        <v>6.656994877837369E-3</v>
      </c>
      <c r="BZ21" s="61">
        <f t="shared" si="9"/>
        <v>6.6562804861285468E-3</v>
      </c>
      <c r="CA21" s="64">
        <f t="shared" si="10"/>
        <v>-8.9052481770159062</v>
      </c>
      <c r="CB21" s="63">
        <f t="shared" si="15"/>
        <v>3.6707854189844933</v>
      </c>
      <c r="CC21" s="62">
        <f t="shared" si="12"/>
        <v>2874.0972072709419</v>
      </c>
      <c r="CD21" s="60">
        <f t="shared" si="13"/>
        <v>0.71053290042719019</v>
      </c>
      <c r="CE21" s="61">
        <f t="shared" si="14"/>
        <v>3.1561592148327829E-2</v>
      </c>
    </row>
    <row r="22" spans="1:83" ht="15" customHeight="1" thickBot="1">
      <c r="A22" s="72"/>
      <c r="B22" s="71" t="s">
        <v>80</v>
      </c>
      <c r="C22" s="71" t="s">
        <v>79</v>
      </c>
      <c r="D22" s="88">
        <v>782</v>
      </c>
      <c r="E22" s="87">
        <v>0.4</v>
      </c>
      <c r="F22" s="72">
        <f t="shared" si="0"/>
        <v>0.4</v>
      </c>
      <c r="G22" s="72"/>
      <c r="H22" s="71"/>
      <c r="I22" s="72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1"/>
      <c r="BN22" s="71"/>
      <c r="BO22" s="86">
        <v>1978</v>
      </c>
      <c r="BP22" s="64">
        <f t="shared" si="1"/>
        <v>40</v>
      </c>
      <c r="BQ22" s="70">
        <f t="shared" si="2"/>
        <v>3.6945280494653252</v>
      </c>
      <c r="BR22" s="69">
        <f t="shared" si="3"/>
        <v>2.388594289947172E-4</v>
      </c>
      <c r="BS22" s="68">
        <f t="shared" si="4"/>
        <v>1.8678807347386885E-4</v>
      </c>
      <c r="BT22" s="67">
        <f t="shared" si="5"/>
        <v>0.32750710578792547</v>
      </c>
      <c r="BV22" s="66">
        <f t="shared" si="6"/>
        <v>21.747102419161301</v>
      </c>
      <c r="BW22" s="66">
        <f t="shared" si="7"/>
        <v>4.5983137464736604E-2</v>
      </c>
      <c r="BX22" s="65">
        <f t="shared" si="8"/>
        <v>4.0620993645140522E-3</v>
      </c>
      <c r="BZ22" s="61">
        <f t="shared" si="9"/>
        <v>4.0616634425763498E-3</v>
      </c>
      <c r="CA22" s="64">
        <f t="shared" si="10"/>
        <v>-4.7440633194389221</v>
      </c>
      <c r="CB22" s="63">
        <f t="shared" si="15"/>
        <v>0.92471741982663835</v>
      </c>
      <c r="CC22" s="62">
        <f t="shared" si="12"/>
        <v>2627.5383259159307</v>
      </c>
      <c r="CD22" s="60">
        <f t="shared" si="13"/>
        <v>0.49079282187659123</v>
      </c>
      <c r="CE22" s="61">
        <f t="shared" si="14"/>
        <v>5.1556644463280552E-2</v>
      </c>
    </row>
    <row r="23" spans="1:83" ht="15" customHeight="1" thickBot="1">
      <c r="A23" s="72"/>
      <c r="B23" s="71" t="s">
        <v>79</v>
      </c>
      <c r="C23" s="71" t="s">
        <v>78</v>
      </c>
      <c r="D23" s="88">
        <v>1089</v>
      </c>
      <c r="E23" s="87">
        <v>0.4</v>
      </c>
      <c r="F23" s="72">
        <f t="shared" si="0"/>
        <v>0.4</v>
      </c>
      <c r="G23" s="72"/>
      <c r="H23" s="71"/>
      <c r="I23" s="72"/>
      <c r="J23" s="71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1"/>
      <c r="BN23" s="71"/>
      <c r="BO23" s="86">
        <v>1978</v>
      </c>
      <c r="BP23" s="64">
        <f t="shared" si="1"/>
        <v>40</v>
      </c>
      <c r="BQ23" s="70">
        <f t="shared" si="2"/>
        <v>3.6945280494653252</v>
      </c>
      <c r="BR23" s="69">
        <f t="shared" si="3"/>
        <v>2.388594289947172E-4</v>
      </c>
      <c r="BS23" s="68">
        <f t="shared" si="4"/>
        <v>2.6011791817524702E-4</v>
      </c>
      <c r="BT23" s="67">
        <f t="shared" si="5"/>
        <v>0.2113024670147684</v>
      </c>
      <c r="BV23" s="66">
        <f t="shared" si="6"/>
        <v>21.187500785187659</v>
      </c>
      <c r="BW23" s="66">
        <f t="shared" si="7"/>
        <v>4.7197638368896608E-2</v>
      </c>
      <c r="BX23" s="65">
        <f t="shared" si="8"/>
        <v>5.511248595579425E-3</v>
      </c>
      <c r="BZ23" s="61">
        <f t="shared" si="9"/>
        <v>5.5106571589966739E-3</v>
      </c>
      <c r="CA23" s="64">
        <f t="shared" si="10"/>
        <v>-4.26145337089077</v>
      </c>
      <c r="CB23" s="63">
        <f t="shared" si="15"/>
        <v>0.54527101965324953</v>
      </c>
      <c r="CC23" s="62">
        <f t="shared" si="12"/>
        <v>2594.4585474501628</v>
      </c>
      <c r="CD23" s="60">
        <f t="shared" si="13"/>
        <v>0.67486515615471165</v>
      </c>
      <c r="CE23" s="61">
        <f t="shared" si="14"/>
        <v>0.10123796443033489</v>
      </c>
    </row>
    <row r="24" spans="1:83" ht="15" customHeight="1" thickBot="1">
      <c r="A24" s="72"/>
      <c r="B24" s="71" t="s">
        <v>78</v>
      </c>
      <c r="C24" s="71" t="s">
        <v>77</v>
      </c>
      <c r="D24" s="88">
        <v>840</v>
      </c>
      <c r="E24" s="87">
        <v>0.4</v>
      </c>
      <c r="F24" s="72">
        <f t="shared" si="0"/>
        <v>0.4</v>
      </c>
      <c r="G24" s="72"/>
      <c r="H24" s="71"/>
      <c r="I24" s="72"/>
      <c r="J24" s="71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1"/>
      <c r="BN24" s="71"/>
      <c r="BO24" s="86">
        <v>1978</v>
      </c>
      <c r="BP24" s="64">
        <f t="shared" si="1"/>
        <v>40</v>
      </c>
      <c r="BQ24" s="70">
        <f t="shared" si="2"/>
        <v>3.6945280494653252</v>
      </c>
      <c r="BR24" s="69">
        <f t="shared" si="3"/>
        <v>2.388594289947172E-4</v>
      </c>
      <c r="BS24" s="68">
        <f t="shared" si="4"/>
        <v>2.0064192035556245E-4</v>
      </c>
      <c r="BT24" s="67">
        <f t="shared" si="5"/>
        <v>0.30148466814101244</v>
      </c>
      <c r="BV24" s="66">
        <f t="shared" si="6"/>
        <v>21.641379634892662</v>
      </c>
      <c r="BW24" s="66">
        <f t="shared" si="7"/>
        <v>4.6207774960321281E-2</v>
      </c>
      <c r="BX24" s="65">
        <f t="shared" si="8"/>
        <v>4.3421679690886245E-3</v>
      </c>
      <c r="BZ24" s="61">
        <f t="shared" si="9"/>
        <v>4.341701991744139E-3</v>
      </c>
      <c r="CA24" s="64">
        <f t="shared" si="10"/>
        <v>-4.6534027360108396</v>
      </c>
      <c r="CB24" s="63">
        <f t="shared" si="15"/>
        <v>0.85456985170825739</v>
      </c>
      <c r="CC24" s="62">
        <f t="shared" si="12"/>
        <v>2621.4047305475578</v>
      </c>
      <c r="CD24" s="60">
        <f t="shared" si="13"/>
        <v>0.52596367916621778</v>
      </c>
      <c r="CE24" s="61">
        <f t="shared" si="14"/>
        <v>0.17129394626787703</v>
      </c>
    </row>
    <row r="25" spans="1:83" ht="15" customHeight="1" thickBot="1">
      <c r="A25" s="72"/>
      <c r="B25" s="71" t="s">
        <v>76</v>
      </c>
      <c r="C25" s="71" t="s">
        <v>75</v>
      </c>
      <c r="D25" s="88">
        <v>752</v>
      </c>
      <c r="E25" s="87">
        <v>0.3</v>
      </c>
      <c r="F25" s="72">
        <f t="shared" si="0"/>
        <v>0.3</v>
      </c>
      <c r="G25" s="72"/>
      <c r="H25" s="71"/>
      <c r="I25" s="72"/>
      <c r="J25" s="71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1"/>
      <c r="BN25" s="71"/>
      <c r="BO25" s="86">
        <v>1978</v>
      </c>
      <c r="BP25" s="64">
        <f t="shared" si="1"/>
        <v>40</v>
      </c>
      <c r="BQ25" s="70">
        <f t="shared" si="2"/>
        <v>3.6945280494653252</v>
      </c>
      <c r="BR25" s="69">
        <f t="shared" si="3"/>
        <v>2.388594289947172E-4</v>
      </c>
      <c r="BS25" s="68">
        <f t="shared" si="4"/>
        <v>1.7962229060402733E-4</v>
      </c>
      <c r="BT25" s="67">
        <f t="shared" si="5"/>
        <v>0.34183647188643884</v>
      </c>
      <c r="BV25" s="66">
        <f t="shared" si="6"/>
        <v>16.287372429309453</v>
      </c>
      <c r="BW25" s="66">
        <f t="shared" si="7"/>
        <v>6.1397257558897585E-2</v>
      </c>
      <c r="BX25" s="65">
        <f t="shared" si="8"/>
        <v>2.9255751436734452E-3</v>
      </c>
      <c r="BZ25" s="61">
        <f t="shared" si="9"/>
        <v>2.9252611872014138E-3</v>
      </c>
      <c r="CA25" s="64">
        <f t="shared" si="10"/>
        <v>0.26576945807065044</v>
      </c>
      <c r="CB25" s="63">
        <f t="shared" si="15"/>
        <v>-3.9178314552037339</v>
      </c>
      <c r="CC25" s="62">
        <f t="shared" si="12"/>
        <v>2223.673075801426</v>
      </c>
      <c r="CD25" s="65">
        <f t="shared" si="13"/>
        <v>0.39942125142995505</v>
      </c>
      <c r="CE25" s="61">
        <f t="shared" si="14"/>
        <v>0.25538174183209383</v>
      </c>
    </row>
    <row r="26" spans="1:83" ht="15" customHeight="1" thickBot="1">
      <c r="A26" s="72"/>
      <c r="B26" s="71" t="s">
        <v>72</v>
      </c>
      <c r="C26" s="71" t="s">
        <v>72</v>
      </c>
      <c r="D26" s="88">
        <v>775</v>
      </c>
      <c r="E26" s="87">
        <v>0.3</v>
      </c>
      <c r="F26" s="72">
        <f t="shared" si="0"/>
        <v>0.3</v>
      </c>
      <c r="G26" s="72"/>
      <c r="H26" s="71"/>
      <c r="I26" s="72"/>
      <c r="J26" s="71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1"/>
      <c r="BN26" s="71"/>
      <c r="BO26" s="86">
        <v>1978</v>
      </c>
      <c r="BP26" s="64">
        <f t="shared" si="1"/>
        <v>40</v>
      </c>
      <c r="BQ26" s="70">
        <f t="shared" si="2"/>
        <v>3.6945280494653252</v>
      </c>
      <c r="BR26" s="69">
        <f t="shared" si="3"/>
        <v>2.388594289947172E-4</v>
      </c>
      <c r="BS26" s="68">
        <f t="shared" si="4"/>
        <v>1.8511605747090584E-4</v>
      </c>
      <c r="BT26" s="67">
        <f t="shared" si="5"/>
        <v>0.33079594983743782</v>
      </c>
      <c r="BV26" s="66">
        <f t="shared" si="6"/>
        <v>16.257687094568826</v>
      </c>
      <c r="BW26" s="66">
        <f t="shared" si="7"/>
        <v>6.1509364412239677E-2</v>
      </c>
      <c r="BX26" s="65">
        <f t="shared" si="8"/>
        <v>3.0095589385422069E-3</v>
      </c>
      <c r="BZ26" s="61">
        <f t="shared" si="9"/>
        <v>3.0092359693958638E-3</v>
      </c>
      <c r="CA26" s="64">
        <f t="shared" si="10"/>
        <v>0.29492071154694344</v>
      </c>
      <c r="CB26" s="63">
        <f t="shared" si="15"/>
        <v>-3.9532149599918811</v>
      </c>
      <c r="CC26" s="62">
        <f t="shared" si="12"/>
        <v>2220.8696740565674</v>
      </c>
      <c r="CD26" s="65">
        <f t="shared" si="13"/>
        <v>0.41111863821804745</v>
      </c>
      <c r="CE26" s="61">
        <f t="shared" si="14"/>
        <v>0.38522746259919671</v>
      </c>
    </row>
    <row r="27" spans="1:83" ht="15" customHeight="1" thickBot="1">
      <c r="A27" s="72"/>
      <c r="B27" s="71" t="s">
        <v>74</v>
      </c>
      <c r="C27" s="71" t="s">
        <v>75</v>
      </c>
      <c r="D27" s="88">
        <v>608</v>
      </c>
      <c r="E27" s="87">
        <v>0.3</v>
      </c>
      <c r="F27" s="72">
        <f t="shared" si="0"/>
        <v>0.3</v>
      </c>
      <c r="G27" s="72"/>
      <c r="H27" s="71"/>
      <c r="I27" s="72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1"/>
      <c r="BN27" s="71"/>
      <c r="BO27" s="86">
        <v>1978</v>
      </c>
      <c r="BP27" s="64">
        <f t="shared" si="1"/>
        <v>40</v>
      </c>
      <c r="BQ27" s="70">
        <f t="shared" si="2"/>
        <v>3.6945280494653252</v>
      </c>
      <c r="BR27" s="69">
        <f t="shared" si="3"/>
        <v>2.388594289947172E-4</v>
      </c>
      <c r="BS27" s="68">
        <f t="shared" si="4"/>
        <v>1.4522653282878804E-4</v>
      </c>
      <c r="BT27" s="67">
        <f t="shared" si="5"/>
        <v>0.41984328840196578</v>
      </c>
      <c r="BV27" s="66">
        <f t="shared" si="6"/>
        <v>16.473228438120373</v>
      </c>
      <c r="BW27" s="66">
        <f t="shared" si="7"/>
        <v>6.0704554893800888E-2</v>
      </c>
      <c r="BX27" s="65">
        <f t="shared" si="8"/>
        <v>2.3923498505648132E-3</v>
      </c>
      <c r="BZ27" s="61">
        <f t="shared" si="9"/>
        <v>2.3920931168690228E-3</v>
      </c>
      <c r="CA27" s="64">
        <f t="shared" si="10"/>
        <v>8.3748177542318558E-2</v>
      </c>
      <c r="CB27" s="63">
        <f t="shared" si="15"/>
        <v>-3.6992384012623285</v>
      </c>
      <c r="CC27" s="62">
        <f t="shared" si="12"/>
        <v>2241.0399357793585</v>
      </c>
      <c r="CD27" s="65">
        <f t="shared" si="13"/>
        <v>0.32545845980408605</v>
      </c>
      <c r="CE27" s="61">
        <f t="shared" si="14"/>
        <v>0.53339247561149428</v>
      </c>
    </row>
    <row r="28" spans="1:83" ht="15" customHeight="1" thickBot="1">
      <c r="A28" s="72"/>
      <c r="B28" s="71" t="s">
        <v>74</v>
      </c>
      <c r="C28" s="71" t="s">
        <v>73</v>
      </c>
      <c r="D28" s="88">
        <v>1214</v>
      </c>
      <c r="E28" s="87">
        <v>0.3</v>
      </c>
      <c r="F28" s="72">
        <f t="shared" si="0"/>
        <v>0.3</v>
      </c>
      <c r="G28" s="72"/>
      <c r="H28" s="71"/>
      <c r="I28" s="72"/>
      <c r="J28" s="71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1"/>
      <c r="BN28" s="71"/>
      <c r="BO28" s="86">
        <v>1978</v>
      </c>
      <c r="BP28" s="64">
        <f t="shared" si="1"/>
        <v>40</v>
      </c>
      <c r="BQ28" s="70">
        <f t="shared" si="2"/>
        <v>3.6945280494653252</v>
      </c>
      <c r="BR28" s="69">
        <f t="shared" si="3"/>
        <v>2.388594289947172E-4</v>
      </c>
      <c r="BS28" s="68">
        <f t="shared" si="4"/>
        <v>2.899753467995867E-4</v>
      </c>
      <c r="BT28" s="67">
        <f t="shared" si="5"/>
        <v>0.17677232524080491</v>
      </c>
      <c r="BV28" s="66">
        <f t="shared" si="6"/>
        <v>15.691084401041103</v>
      </c>
      <c r="BW28" s="66">
        <f t="shared" si="7"/>
        <v>6.3730458293478426E-2</v>
      </c>
      <c r="BX28" s="65">
        <f t="shared" si="8"/>
        <v>4.5500276408534795E-3</v>
      </c>
      <c r="BZ28" s="61">
        <f t="shared" si="9"/>
        <v>4.5495393571637387E-3</v>
      </c>
      <c r="CA28" s="64">
        <f t="shared" si="10"/>
        <v>0.85549683551901268</v>
      </c>
      <c r="CB28" s="63">
        <f t="shared" si="15"/>
        <v>-4.6545964627437773</v>
      </c>
      <c r="CC28" s="62">
        <f t="shared" si="12"/>
        <v>2165.7470429261489</v>
      </c>
      <c r="CD28" s="65">
        <f t="shared" si="13"/>
        <v>0.62801324985268936</v>
      </c>
      <c r="CE28" s="61">
        <f t="shared" si="14"/>
        <v>0.99944823343983014</v>
      </c>
    </row>
    <row r="29" spans="1:83" ht="15" customHeight="1" thickBot="1">
      <c r="A29" s="72"/>
      <c r="B29" s="71" t="s">
        <v>73</v>
      </c>
      <c r="C29" s="71" t="s">
        <v>72</v>
      </c>
      <c r="D29" s="88">
        <v>1</v>
      </c>
      <c r="E29" s="87">
        <v>0.3</v>
      </c>
      <c r="F29" s="72">
        <f t="shared" si="0"/>
        <v>0.3</v>
      </c>
      <c r="G29" s="72"/>
      <c r="H29" s="71"/>
      <c r="I29" s="72"/>
      <c r="J29" s="71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1"/>
      <c r="BN29" s="71"/>
      <c r="BO29" s="86">
        <v>1978</v>
      </c>
      <c r="BP29" s="64">
        <f t="shared" si="1"/>
        <v>40</v>
      </c>
      <c r="BQ29" s="70">
        <f t="shared" si="2"/>
        <v>3.6945280494653252</v>
      </c>
      <c r="BR29" s="69">
        <f t="shared" si="3"/>
        <v>2.388594289947172E-4</v>
      </c>
      <c r="BS29" s="68">
        <f t="shared" si="4"/>
        <v>2.3885942899471722E-7</v>
      </c>
      <c r="BT29" s="67">
        <f t="shared" si="5"/>
        <v>0.99857359433732495</v>
      </c>
      <c r="BV29" s="66">
        <f t="shared" si="6"/>
        <v>17.256663141927497</v>
      </c>
      <c r="BW29" s="66">
        <f t="shared" si="7"/>
        <v>5.7948630727475865E-2</v>
      </c>
      <c r="BX29" s="65">
        <f t="shared" si="8"/>
        <v>4.1219167044349852E-6</v>
      </c>
      <c r="BZ29" s="61">
        <f t="shared" si="9"/>
        <v>4.1214743632326644E-6</v>
      </c>
      <c r="CA29" s="64">
        <f t="shared" si="10"/>
        <v>-0.67429325750189406</v>
      </c>
      <c r="CB29" s="63">
        <f t="shared" si="15"/>
        <v>-2.8302846496931449</v>
      </c>
      <c r="CC29" s="62">
        <f t="shared" si="12"/>
        <v>2310.890873764436</v>
      </c>
      <c r="CD29" s="65">
        <f t="shared" si="13"/>
        <v>5.5197807457647635E-4</v>
      </c>
      <c r="CE29" s="61">
        <f t="shared" si="14"/>
        <v>1</v>
      </c>
    </row>
    <row r="30" spans="1:83" ht="15" customHeight="1">
      <c r="A30" s="72"/>
      <c r="B30" s="71"/>
      <c r="C30" s="71"/>
      <c r="D30" s="72"/>
      <c r="E30" s="72"/>
      <c r="F30" s="72"/>
      <c r="G30" s="72"/>
      <c r="H30" s="71"/>
      <c r="I30" s="72"/>
      <c r="J30" s="71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1"/>
      <c r="BN30" s="71"/>
      <c r="BO30" s="71"/>
      <c r="BP30" s="64"/>
      <c r="BQ30" s="70"/>
      <c r="BR30" s="69"/>
      <c r="BS30" s="68"/>
      <c r="BT30" s="67"/>
      <c r="BV30" s="66"/>
      <c r="BW30" s="66"/>
      <c r="BX30" s="65"/>
      <c r="BZ30" s="61"/>
      <c r="CA30" s="64"/>
      <c r="CB30" s="63"/>
      <c r="CC30" s="62"/>
      <c r="CD30" s="65"/>
      <c r="CE30" s="61"/>
    </row>
    <row r="31" spans="1:83" ht="15" customHeight="1">
      <c r="A31" s="72"/>
      <c r="B31" s="71"/>
      <c r="C31" s="71"/>
      <c r="D31" s="72"/>
      <c r="E31" s="72"/>
      <c r="F31" s="72"/>
      <c r="G31" s="72"/>
      <c r="H31" s="71"/>
      <c r="I31" s="72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1"/>
      <c r="BN31" s="71"/>
      <c r="BO31" s="71"/>
      <c r="BP31" s="64"/>
      <c r="BQ31" s="70"/>
      <c r="BR31" s="69"/>
      <c r="BS31" s="68"/>
      <c r="BT31" s="67"/>
      <c r="BV31" s="66"/>
      <c r="BW31" s="66"/>
      <c r="BX31" s="65"/>
      <c r="BZ31" s="61"/>
      <c r="CA31" s="64"/>
      <c r="CB31" s="63"/>
      <c r="CC31" s="62"/>
      <c r="CD31" s="65"/>
      <c r="CE31" s="61"/>
    </row>
    <row r="32" spans="1:83" ht="15" customHeight="1">
      <c r="A32" s="72"/>
      <c r="B32" s="71"/>
      <c r="C32" s="71"/>
      <c r="D32" s="72"/>
      <c r="E32" s="72"/>
      <c r="F32" s="72"/>
      <c r="G32" s="72"/>
      <c r="H32" s="71"/>
      <c r="I32" s="72"/>
      <c r="J32" s="71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1"/>
      <c r="BN32" s="71"/>
      <c r="BO32" s="71"/>
      <c r="BP32" s="64"/>
      <c r="BQ32" s="70"/>
      <c r="BR32" s="69"/>
      <c r="BS32" s="68"/>
      <c r="BT32" s="67"/>
      <c r="BV32" s="66"/>
      <c r="BW32" s="66"/>
      <c r="BX32" s="65"/>
      <c r="BZ32" s="61"/>
      <c r="CA32" s="64"/>
      <c r="CB32" s="63"/>
      <c r="CC32" s="62"/>
      <c r="CD32" s="65"/>
      <c r="CE32" s="61"/>
    </row>
    <row r="33" spans="1:83" ht="15" customHeight="1">
      <c r="A33" s="72"/>
      <c r="B33" s="71"/>
      <c r="C33" s="71"/>
      <c r="D33" s="72"/>
      <c r="E33" s="72"/>
      <c r="F33" s="72"/>
      <c r="G33" s="72"/>
      <c r="H33" s="71"/>
      <c r="I33" s="72"/>
      <c r="J33" s="71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1"/>
      <c r="BN33" s="71"/>
      <c r="BO33" s="71"/>
      <c r="BP33" s="64"/>
      <c r="BQ33" s="70"/>
      <c r="BR33" s="69"/>
      <c r="BS33" s="68"/>
      <c r="BT33" s="67"/>
      <c r="BV33" s="66"/>
      <c r="BW33" s="66"/>
      <c r="BX33" s="65"/>
      <c r="BZ33" s="61"/>
      <c r="CA33" s="64"/>
      <c r="CB33" s="63"/>
      <c r="CC33" s="62"/>
      <c r="CD33" s="65"/>
      <c r="CE33" s="61"/>
    </row>
    <row r="34" spans="1:83" ht="15" customHeight="1">
      <c r="A34" s="72"/>
      <c r="B34" s="71"/>
      <c r="C34" s="71"/>
      <c r="D34" s="72"/>
      <c r="E34" s="72"/>
      <c r="F34" s="72"/>
      <c r="G34" s="72"/>
      <c r="H34" s="71"/>
      <c r="I34" s="72"/>
      <c r="J34" s="71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1"/>
      <c r="BN34" s="71"/>
      <c r="BO34" s="71"/>
      <c r="BP34" s="64"/>
      <c r="BQ34" s="70"/>
      <c r="BR34" s="69"/>
      <c r="BS34" s="68"/>
      <c r="BT34" s="67"/>
      <c r="BV34" s="66"/>
      <c r="BW34" s="66"/>
      <c r="BX34" s="65"/>
      <c r="BZ34" s="61"/>
      <c r="CA34" s="64"/>
      <c r="CB34" s="63"/>
      <c r="CC34" s="62"/>
      <c r="CD34" s="65"/>
      <c r="CE34" s="61"/>
    </row>
    <row r="35" spans="1:83" ht="15" customHeight="1">
      <c r="A35" s="72"/>
      <c r="B35" s="71"/>
      <c r="C35" s="71"/>
      <c r="D35" s="72"/>
      <c r="E35" s="72"/>
      <c r="F35" s="72"/>
      <c r="G35" s="72"/>
      <c r="H35" s="71"/>
      <c r="I35" s="72"/>
      <c r="J35" s="71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1"/>
      <c r="BN35" s="71"/>
      <c r="BO35" s="71"/>
      <c r="BP35" s="64"/>
      <c r="BQ35" s="70"/>
      <c r="BR35" s="69"/>
      <c r="BS35" s="68"/>
      <c r="BT35" s="67"/>
      <c r="BV35" s="66"/>
      <c r="BW35" s="66"/>
      <c r="BX35" s="65"/>
      <c r="BZ35" s="61"/>
      <c r="CA35" s="64"/>
      <c r="CB35" s="63"/>
      <c r="CC35" s="62"/>
      <c r="CD35" s="65"/>
      <c r="CE35" s="61"/>
    </row>
    <row r="36" spans="1:83" ht="15" customHeight="1">
      <c r="A36" s="72"/>
      <c r="B36" s="71"/>
      <c r="C36" s="71"/>
      <c r="D36" s="72"/>
      <c r="E36" s="72"/>
      <c r="F36" s="72"/>
      <c r="G36" s="72"/>
      <c r="H36" s="71"/>
      <c r="I36" s="72"/>
      <c r="J36" s="71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1"/>
      <c r="BN36" s="71"/>
      <c r="BO36" s="71"/>
      <c r="BP36" s="64"/>
      <c r="BQ36" s="70"/>
      <c r="BR36" s="69"/>
      <c r="BS36" s="68"/>
      <c r="BT36" s="67"/>
      <c r="BV36" s="66"/>
      <c r="BW36" s="66"/>
      <c r="BX36" s="65"/>
      <c r="BZ36" s="61"/>
      <c r="CA36" s="64"/>
      <c r="CB36" s="63"/>
      <c r="CC36" s="62"/>
      <c r="CD36" s="65"/>
      <c r="CE36" s="61"/>
    </row>
    <row r="37" spans="1:83" ht="15" customHeight="1">
      <c r="A37" s="72"/>
      <c r="B37" s="71"/>
      <c r="C37" s="71"/>
      <c r="D37" s="72"/>
      <c r="E37" s="72"/>
      <c r="F37" s="72"/>
      <c r="G37" s="72"/>
      <c r="H37" s="71"/>
      <c r="I37" s="72"/>
      <c r="J37" s="71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1"/>
      <c r="BN37" s="71"/>
      <c r="BO37" s="71"/>
      <c r="BP37" s="64"/>
      <c r="BQ37" s="70"/>
      <c r="BR37" s="69"/>
      <c r="BS37" s="68"/>
      <c r="BT37" s="67"/>
      <c r="BV37" s="66"/>
      <c r="BW37" s="66"/>
      <c r="BX37" s="65"/>
      <c r="BZ37" s="61"/>
      <c r="CA37" s="64"/>
      <c r="CB37" s="63"/>
      <c r="CC37" s="62"/>
      <c r="CE37" s="61"/>
    </row>
    <row r="38" spans="1:83" ht="15" customHeight="1">
      <c r="A38" s="72"/>
      <c r="B38" s="71"/>
      <c r="C38" s="71"/>
      <c r="D38" s="72"/>
      <c r="E38" s="72"/>
      <c r="F38" s="72"/>
      <c r="G38" s="72"/>
      <c r="H38" s="71"/>
      <c r="I38" s="72"/>
      <c r="J38" s="71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1"/>
      <c r="BN38" s="71"/>
      <c r="BO38" s="71"/>
      <c r="BP38" s="64"/>
      <c r="BQ38" s="70"/>
      <c r="BR38" s="69"/>
      <c r="BS38" s="68"/>
      <c r="BT38" s="67"/>
      <c r="BV38" s="66"/>
      <c r="BW38" s="66"/>
      <c r="BX38" s="65"/>
      <c r="BZ38" s="61"/>
      <c r="CA38" s="64"/>
      <c r="CB38" s="63"/>
      <c r="CC38" s="62"/>
      <c r="CE38" s="61"/>
    </row>
    <row r="39" spans="1:83" ht="15" customHeight="1">
      <c r="A39" s="72"/>
      <c r="B39" s="71"/>
      <c r="C39" s="71"/>
      <c r="D39" s="72"/>
      <c r="E39" s="72"/>
      <c r="F39" s="72"/>
      <c r="G39" s="72"/>
      <c r="H39" s="71"/>
      <c r="I39" s="72"/>
      <c r="J39" s="71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1"/>
      <c r="BN39" s="71"/>
      <c r="BO39" s="71"/>
      <c r="BP39" s="64"/>
      <c r="BQ39" s="70"/>
      <c r="BR39" s="69"/>
      <c r="BS39" s="68"/>
      <c r="BT39" s="67"/>
      <c r="BV39" s="66"/>
      <c r="BW39" s="66"/>
      <c r="BX39" s="65"/>
      <c r="BZ39" s="61"/>
      <c r="CA39" s="64"/>
      <c r="CB39" s="63"/>
      <c r="CC39" s="62"/>
      <c r="CE39" s="61"/>
    </row>
    <row r="40" spans="1:83" ht="15" customHeight="1">
      <c r="A40" s="72"/>
      <c r="B40" s="71"/>
      <c r="C40" s="71"/>
      <c r="D40" s="72"/>
      <c r="E40" s="72"/>
      <c r="F40" s="72"/>
      <c r="G40" s="72"/>
      <c r="H40" s="71"/>
      <c r="I40" s="72"/>
      <c r="J40" s="71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1"/>
      <c r="BN40" s="71"/>
      <c r="BO40" s="71"/>
      <c r="BP40" s="64"/>
      <c r="BQ40" s="70"/>
      <c r="BR40" s="69"/>
      <c r="BS40" s="68"/>
      <c r="BT40" s="67"/>
      <c r="BV40" s="66"/>
      <c r="BW40" s="66"/>
      <c r="BX40" s="65"/>
      <c r="BZ40" s="61"/>
      <c r="CA40" s="64"/>
      <c r="CB40" s="63"/>
      <c r="CC40" s="62"/>
      <c r="CE40" s="61"/>
    </row>
    <row r="41" spans="1:83" ht="15" customHeight="1">
      <c r="A41" s="72"/>
      <c r="B41" s="71"/>
      <c r="C41" s="71"/>
      <c r="D41" s="72"/>
      <c r="E41" s="72"/>
      <c r="F41" s="72"/>
      <c r="G41" s="72"/>
      <c r="H41" s="71"/>
      <c r="I41" s="72"/>
      <c r="J41" s="71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1"/>
      <c r="BN41" s="71"/>
      <c r="BO41" s="71"/>
      <c r="BP41" s="64"/>
      <c r="BQ41" s="70"/>
      <c r="BR41" s="69"/>
      <c r="BS41" s="68"/>
      <c r="BT41" s="67"/>
      <c r="BV41" s="66"/>
      <c r="BW41" s="66"/>
      <c r="BX41" s="65"/>
      <c r="BZ41" s="61"/>
      <c r="CA41" s="64"/>
      <c r="CB41" s="63"/>
      <c r="CC41" s="62"/>
      <c r="CE41" s="61"/>
    </row>
    <row r="42" spans="1:83" ht="15" customHeight="1">
      <c r="A42" s="72"/>
      <c r="B42" s="71"/>
      <c r="C42" s="71"/>
      <c r="D42" s="72"/>
      <c r="E42" s="72"/>
      <c r="F42" s="72"/>
      <c r="G42" s="72"/>
      <c r="H42" s="71"/>
      <c r="I42" s="72"/>
      <c r="J42" s="71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1"/>
      <c r="BN42" s="71"/>
      <c r="BO42" s="71"/>
      <c r="BP42" s="64"/>
      <c r="BQ42" s="70"/>
      <c r="BR42" s="69"/>
      <c r="BS42" s="68"/>
      <c r="BT42" s="67"/>
      <c r="BV42" s="66"/>
      <c r="BW42" s="66"/>
      <c r="BX42" s="65"/>
      <c r="BZ42" s="61"/>
      <c r="CA42" s="64"/>
      <c r="CB42" s="63"/>
      <c r="CC42" s="62"/>
      <c r="CE42" s="61"/>
    </row>
    <row r="43" spans="1:83" ht="15" customHeight="1">
      <c r="A43" s="72"/>
      <c r="B43" s="71"/>
      <c r="C43" s="71"/>
      <c r="D43" s="72"/>
      <c r="E43" s="72"/>
      <c r="F43" s="72"/>
      <c r="G43" s="72"/>
      <c r="H43" s="71"/>
      <c r="I43" s="72"/>
      <c r="J43" s="71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1"/>
      <c r="BN43" s="71"/>
      <c r="BO43" s="71"/>
      <c r="BP43" s="64"/>
      <c r="BQ43" s="70"/>
      <c r="BR43" s="69"/>
      <c r="BS43" s="68"/>
      <c r="BT43" s="67"/>
      <c r="BV43" s="66"/>
      <c r="BW43" s="66"/>
      <c r="BX43" s="65"/>
      <c r="BZ43" s="61"/>
      <c r="CA43" s="64"/>
      <c r="CB43" s="63"/>
      <c r="CC43" s="62"/>
      <c r="CE43" s="61"/>
    </row>
    <row r="44" spans="1:83" ht="15" customHeight="1">
      <c r="A44" s="72"/>
      <c r="B44" s="71"/>
      <c r="C44" s="71"/>
      <c r="D44" s="72"/>
      <c r="E44" s="72"/>
      <c r="F44" s="72"/>
      <c r="G44" s="72"/>
      <c r="H44" s="71"/>
      <c r="I44" s="72"/>
      <c r="J44" s="71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1"/>
      <c r="BN44" s="71"/>
      <c r="BO44" s="71"/>
      <c r="BP44" s="64"/>
      <c r="BQ44" s="70"/>
      <c r="BR44" s="69"/>
      <c r="BS44" s="68"/>
      <c r="BT44" s="67"/>
      <c r="BV44" s="66"/>
      <c r="BW44" s="66"/>
      <c r="BX44" s="65"/>
      <c r="BZ44" s="61"/>
      <c r="CA44" s="64"/>
      <c r="CB44" s="63"/>
      <c r="CC44" s="62"/>
      <c r="CE44" s="61"/>
    </row>
    <row r="45" spans="1:83" ht="15" customHeight="1">
      <c r="A45" s="72"/>
      <c r="B45" s="71"/>
      <c r="C45" s="71"/>
      <c r="D45" s="72"/>
      <c r="E45" s="72"/>
      <c r="F45" s="72"/>
      <c r="G45" s="72"/>
      <c r="H45" s="71"/>
      <c r="I45" s="72"/>
      <c r="J45" s="71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1"/>
      <c r="BN45" s="71"/>
      <c r="BO45" s="71"/>
      <c r="BP45" s="64"/>
      <c r="BQ45" s="70"/>
      <c r="BR45" s="69"/>
      <c r="BS45" s="68"/>
      <c r="BT45" s="67"/>
      <c r="BV45" s="66"/>
      <c r="BW45" s="66"/>
      <c r="BX45" s="65"/>
      <c r="BZ45" s="61"/>
      <c r="CA45" s="64"/>
      <c r="CB45" s="63"/>
      <c r="CC45" s="62"/>
      <c r="CE45" s="61"/>
    </row>
    <row r="46" spans="1:83" ht="15" customHeight="1">
      <c r="A46" s="72"/>
      <c r="B46" s="71"/>
      <c r="C46" s="71"/>
      <c r="D46" s="72"/>
      <c r="E46" s="72"/>
      <c r="F46" s="72"/>
      <c r="G46" s="72"/>
      <c r="H46" s="71"/>
      <c r="I46" s="72"/>
      <c r="J46" s="71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1"/>
      <c r="BN46" s="71"/>
      <c r="BO46" s="71"/>
      <c r="BP46" s="64"/>
      <c r="BQ46" s="70"/>
      <c r="BR46" s="69"/>
      <c r="BS46" s="68"/>
      <c r="BT46" s="67"/>
      <c r="BV46" s="66"/>
      <c r="BW46" s="66"/>
      <c r="BX46" s="65"/>
      <c r="BZ46" s="61"/>
      <c r="CA46" s="64"/>
      <c r="CB46" s="63"/>
      <c r="CC46" s="62"/>
      <c r="CE46" s="61"/>
    </row>
    <row r="47" spans="1:83" ht="15" customHeight="1">
      <c r="A47" s="72"/>
      <c r="B47" s="71"/>
      <c r="C47" s="71"/>
      <c r="D47" s="72"/>
      <c r="E47" s="72"/>
      <c r="F47" s="72"/>
      <c r="G47" s="72"/>
      <c r="H47" s="71"/>
      <c r="I47" s="72"/>
      <c r="J47" s="71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1"/>
      <c r="BN47" s="71"/>
      <c r="BO47" s="71"/>
      <c r="BP47" s="64"/>
      <c r="BQ47" s="70"/>
      <c r="BR47" s="69"/>
      <c r="BS47" s="68"/>
      <c r="BT47" s="67"/>
      <c r="BV47" s="66"/>
      <c r="BW47" s="66"/>
      <c r="BX47" s="65"/>
      <c r="BZ47" s="61"/>
      <c r="CA47" s="64"/>
      <c r="CB47" s="63"/>
      <c r="CC47" s="62"/>
      <c r="CE47" s="61"/>
    </row>
    <row r="48" spans="1:83" ht="15" customHeight="1">
      <c r="A48" s="72"/>
      <c r="B48" s="71"/>
      <c r="C48" s="71"/>
      <c r="D48" s="72"/>
      <c r="E48" s="72"/>
      <c r="F48" s="72"/>
      <c r="G48" s="72"/>
      <c r="H48" s="71"/>
      <c r="I48" s="72"/>
      <c r="J48" s="71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1"/>
      <c r="BN48" s="71"/>
      <c r="BO48" s="71"/>
      <c r="BP48" s="64"/>
      <c r="BQ48" s="70"/>
      <c r="BR48" s="69"/>
      <c r="BS48" s="68"/>
      <c r="BT48" s="67"/>
      <c r="BV48" s="66"/>
      <c r="BW48" s="66"/>
      <c r="BX48" s="65"/>
      <c r="BZ48" s="61"/>
      <c r="CA48" s="64"/>
      <c r="CB48" s="63"/>
      <c r="CC48" s="62"/>
      <c r="CE48" s="61"/>
    </row>
    <row r="49" spans="1:83" ht="15" customHeight="1">
      <c r="A49" s="72"/>
      <c r="B49" s="71"/>
      <c r="C49" s="71"/>
      <c r="D49" s="72"/>
      <c r="E49" s="72"/>
      <c r="F49" s="72"/>
      <c r="G49" s="72"/>
      <c r="H49" s="71"/>
      <c r="I49" s="72"/>
      <c r="J49" s="71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1"/>
      <c r="BN49" s="71"/>
      <c r="BO49" s="71"/>
      <c r="BP49" s="64"/>
      <c r="BQ49" s="70"/>
      <c r="BR49" s="69"/>
      <c r="BS49" s="68"/>
      <c r="BT49" s="67"/>
      <c r="BV49" s="66"/>
      <c r="BW49" s="66"/>
      <c r="BX49" s="65"/>
      <c r="BZ49" s="61"/>
      <c r="CA49" s="64"/>
      <c r="CB49" s="63"/>
      <c r="CC49" s="62"/>
      <c r="CE49" s="61"/>
    </row>
    <row r="50" spans="1:83" ht="15" customHeight="1">
      <c r="A50" s="72"/>
      <c r="B50" s="71"/>
      <c r="C50" s="71"/>
      <c r="D50" s="72"/>
      <c r="E50" s="72"/>
      <c r="F50" s="72"/>
      <c r="G50" s="72"/>
      <c r="H50" s="71"/>
      <c r="I50" s="72"/>
      <c r="J50" s="71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1"/>
      <c r="BN50" s="71"/>
      <c r="BO50" s="71"/>
      <c r="BP50" s="64"/>
      <c r="BQ50" s="70"/>
      <c r="BR50" s="69"/>
      <c r="BS50" s="68"/>
      <c r="BT50" s="67"/>
      <c r="BV50" s="66"/>
      <c r="BW50" s="66"/>
      <c r="BX50" s="65"/>
      <c r="BZ50" s="61"/>
      <c r="CA50" s="64"/>
      <c r="CB50" s="63"/>
      <c r="CC50" s="62"/>
      <c r="CE50" s="61"/>
    </row>
    <row r="51" spans="1:83" ht="15" customHeight="1">
      <c r="A51" s="72"/>
      <c r="B51" s="71"/>
      <c r="C51" s="71"/>
      <c r="D51" s="72"/>
      <c r="E51" s="72"/>
      <c r="F51" s="72"/>
      <c r="G51" s="72"/>
      <c r="H51" s="71"/>
      <c r="I51" s="72"/>
      <c r="J51" s="71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1"/>
      <c r="BN51" s="71"/>
      <c r="BO51" s="71"/>
      <c r="BP51" s="64"/>
      <c r="BQ51" s="70"/>
      <c r="BR51" s="69"/>
      <c r="BS51" s="68"/>
      <c r="BT51" s="67"/>
      <c r="BV51" s="66"/>
      <c r="BW51" s="66"/>
      <c r="BX51" s="65"/>
      <c r="BZ51" s="61"/>
      <c r="CA51" s="64"/>
      <c r="CB51" s="63"/>
      <c r="CC51" s="62"/>
      <c r="CE51" s="61"/>
    </row>
    <row r="52" spans="1:83" ht="15" customHeight="1">
      <c r="A52" s="72"/>
      <c r="B52" s="71"/>
      <c r="C52" s="71"/>
      <c r="D52" s="72"/>
      <c r="E52" s="72"/>
      <c r="F52" s="72"/>
      <c r="G52" s="72"/>
      <c r="H52" s="71"/>
      <c r="I52" s="72"/>
      <c r="J52" s="71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1"/>
      <c r="BN52" s="71"/>
      <c r="BO52" s="71"/>
      <c r="BP52" s="64"/>
      <c r="BQ52" s="70"/>
      <c r="BR52" s="69"/>
      <c r="BS52" s="68"/>
      <c r="BT52" s="67"/>
      <c r="BV52" s="66"/>
      <c r="BW52" s="66"/>
      <c r="BX52" s="65"/>
      <c r="BZ52" s="61"/>
      <c r="CA52" s="64"/>
      <c r="CB52" s="63"/>
      <c r="CC52" s="62"/>
      <c r="CE52" s="61"/>
    </row>
    <row r="53" spans="1:83" ht="15" customHeight="1">
      <c r="A53" s="72"/>
      <c r="B53" s="71"/>
      <c r="C53" s="71"/>
      <c r="D53" s="72"/>
      <c r="E53" s="72"/>
      <c r="F53" s="72"/>
      <c r="G53" s="72"/>
      <c r="H53" s="71"/>
      <c r="I53" s="72"/>
      <c r="J53" s="71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1"/>
      <c r="BN53" s="71"/>
      <c r="BO53" s="71"/>
      <c r="BP53" s="64"/>
      <c r="BQ53" s="70"/>
      <c r="BR53" s="69"/>
      <c r="BS53" s="68"/>
      <c r="BT53" s="67"/>
      <c r="BV53" s="66"/>
      <c r="BW53" s="66"/>
      <c r="BX53" s="65"/>
      <c r="BZ53" s="61"/>
      <c r="CA53" s="64"/>
      <c r="CB53" s="63"/>
      <c r="CC53" s="62"/>
      <c r="CE53" s="61"/>
    </row>
    <row r="54" spans="1:83" ht="15" customHeight="1">
      <c r="A54" s="72"/>
      <c r="B54" s="71"/>
      <c r="C54" s="71"/>
      <c r="D54" s="72"/>
      <c r="E54" s="72"/>
      <c r="F54" s="72"/>
      <c r="G54" s="72"/>
      <c r="H54" s="71"/>
      <c r="I54" s="72"/>
      <c r="J54" s="71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1"/>
      <c r="BN54" s="71"/>
      <c r="BO54" s="71"/>
      <c r="BP54" s="64"/>
      <c r="BQ54" s="70"/>
      <c r="BR54" s="69"/>
      <c r="BS54" s="68"/>
      <c r="BT54" s="67"/>
      <c r="BV54" s="66"/>
      <c r="BW54" s="66"/>
      <c r="BX54" s="65"/>
      <c r="BZ54" s="61"/>
      <c r="CA54" s="64"/>
      <c r="CB54" s="63"/>
      <c r="CC54" s="62"/>
      <c r="CE54" s="61"/>
    </row>
    <row r="55" spans="1:83" ht="15" customHeight="1">
      <c r="A55" s="72"/>
      <c r="B55" s="71"/>
      <c r="C55" s="71"/>
      <c r="D55" s="72"/>
      <c r="E55" s="72"/>
      <c r="F55" s="72"/>
      <c r="G55" s="72"/>
      <c r="H55" s="71"/>
      <c r="I55" s="72"/>
      <c r="J55" s="71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1"/>
      <c r="BN55" s="71"/>
      <c r="BO55" s="71"/>
      <c r="BP55" s="64"/>
      <c r="BQ55" s="70"/>
      <c r="BR55" s="69"/>
      <c r="BS55" s="68"/>
      <c r="BT55" s="67"/>
      <c r="BV55" s="66"/>
      <c r="BW55" s="66"/>
      <c r="BX55" s="65"/>
      <c r="BZ55" s="61"/>
      <c r="CA55" s="64"/>
      <c r="CB55" s="63"/>
      <c r="CC55" s="62"/>
      <c r="CE55" s="61"/>
    </row>
    <row r="56" spans="1:83" ht="15" customHeight="1">
      <c r="A56" s="72"/>
      <c r="B56" s="71"/>
      <c r="C56" s="71"/>
      <c r="D56" s="72"/>
      <c r="E56" s="72"/>
      <c r="F56" s="72"/>
      <c r="G56" s="72"/>
      <c r="H56" s="71"/>
      <c r="I56" s="72"/>
      <c r="J56" s="71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1"/>
      <c r="BN56" s="71"/>
      <c r="BO56" s="71"/>
      <c r="BP56" s="64"/>
      <c r="BQ56" s="70"/>
      <c r="BR56" s="69"/>
      <c r="BS56" s="68"/>
      <c r="BT56" s="67"/>
      <c r="BV56" s="66"/>
      <c r="BW56" s="66"/>
      <c r="BX56" s="65"/>
      <c r="BZ56" s="61"/>
      <c r="CA56" s="64"/>
      <c r="CB56" s="63"/>
      <c r="CC56" s="62"/>
      <c r="CE56" s="61"/>
    </row>
    <row r="57" spans="1:83" ht="15" customHeight="1">
      <c r="A57" s="72"/>
      <c r="B57" s="71"/>
      <c r="C57" s="71"/>
      <c r="D57" s="72"/>
      <c r="E57" s="72"/>
      <c r="F57" s="72"/>
      <c r="G57" s="72"/>
      <c r="H57" s="71"/>
      <c r="I57" s="72"/>
      <c r="J57" s="71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1"/>
      <c r="BN57" s="71"/>
      <c r="BO57" s="71"/>
      <c r="BP57" s="64"/>
      <c r="BQ57" s="70"/>
      <c r="BR57" s="69"/>
      <c r="BS57" s="68"/>
      <c r="BT57" s="67"/>
      <c r="BV57" s="66"/>
      <c r="BW57" s="66"/>
      <c r="BX57" s="65"/>
      <c r="BZ57" s="61"/>
      <c r="CA57" s="64"/>
      <c r="CB57" s="63"/>
      <c r="CC57" s="62"/>
      <c r="CE57" s="61"/>
    </row>
    <row r="58" spans="1:83" ht="15" customHeight="1">
      <c r="A58" s="72"/>
      <c r="B58" s="71"/>
      <c r="C58" s="71"/>
      <c r="D58" s="72"/>
      <c r="E58" s="72"/>
      <c r="F58" s="72"/>
      <c r="G58" s="72"/>
      <c r="H58" s="71"/>
      <c r="I58" s="72"/>
      <c r="J58" s="71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1"/>
      <c r="BN58" s="71"/>
      <c r="BO58" s="71"/>
      <c r="BP58" s="64"/>
      <c r="BQ58" s="70"/>
      <c r="BR58" s="69"/>
      <c r="BS58" s="68"/>
      <c r="BT58" s="67"/>
      <c r="BV58" s="66"/>
      <c r="BW58" s="66"/>
      <c r="BX58" s="65"/>
      <c r="BZ58" s="61"/>
      <c r="CA58" s="64"/>
      <c r="CB58" s="63"/>
      <c r="CC58" s="62"/>
      <c r="CE58" s="61"/>
    </row>
    <row r="59" spans="1:83" ht="15" customHeight="1">
      <c r="A59" s="72"/>
      <c r="B59" s="71"/>
      <c r="C59" s="71"/>
      <c r="D59" s="72"/>
      <c r="E59" s="72"/>
      <c r="F59" s="72"/>
      <c r="G59" s="72"/>
      <c r="H59" s="71"/>
      <c r="I59" s="72"/>
      <c r="J59" s="71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1"/>
      <c r="BO59" s="71"/>
      <c r="BP59" s="64"/>
      <c r="BQ59" s="70"/>
      <c r="BR59" s="69"/>
      <c r="BS59" s="68"/>
      <c r="BT59" s="67"/>
      <c r="BV59" s="66"/>
      <c r="BW59" s="66"/>
      <c r="BX59" s="65"/>
      <c r="BZ59" s="61"/>
      <c r="CA59" s="64"/>
      <c r="CB59" s="63"/>
      <c r="CC59" s="62"/>
      <c r="CE59" s="61"/>
    </row>
    <row r="60" spans="1:83" ht="15" customHeight="1">
      <c r="A60" s="72"/>
      <c r="B60" s="71"/>
      <c r="C60" s="71"/>
      <c r="D60" s="72"/>
      <c r="E60" s="72"/>
      <c r="F60" s="72"/>
      <c r="G60" s="72"/>
      <c r="H60" s="71"/>
      <c r="I60" s="72"/>
      <c r="J60" s="71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1"/>
      <c r="BO60" s="71"/>
      <c r="BP60" s="64"/>
      <c r="BQ60" s="70"/>
      <c r="BR60" s="69"/>
      <c r="BS60" s="68"/>
      <c r="BT60" s="67"/>
      <c r="BV60" s="66"/>
      <c r="BW60" s="66"/>
      <c r="BX60" s="65"/>
      <c r="BZ60" s="61"/>
      <c r="CA60" s="64"/>
      <c r="CB60" s="63"/>
      <c r="CC60" s="62"/>
      <c r="CE60" s="61"/>
    </row>
    <row r="61" spans="1:83" ht="15" customHeight="1">
      <c r="A61" s="72"/>
      <c r="B61" s="71"/>
      <c r="C61" s="71"/>
      <c r="D61" s="72"/>
      <c r="E61" s="72"/>
      <c r="F61" s="72"/>
      <c r="G61" s="72"/>
      <c r="H61" s="71"/>
      <c r="I61" s="72"/>
      <c r="J61" s="71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1"/>
      <c r="BO61" s="71"/>
      <c r="BP61" s="64"/>
      <c r="BQ61" s="70"/>
      <c r="BR61" s="69"/>
      <c r="BS61" s="68"/>
      <c r="BT61" s="67"/>
      <c r="BV61" s="66"/>
      <c r="BW61" s="66"/>
      <c r="BX61" s="65"/>
      <c r="BZ61" s="61"/>
      <c r="CA61" s="64"/>
      <c r="CB61" s="63"/>
      <c r="CC61" s="62"/>
      <c r="CE61" s="61"/>
    </row>
    <row r="62" spans="1:83" ht="15" customHeight="1">
      <c r="A62" s="72"/>
      <c r="B62" s="71"/>
      <c r="C62" s="71"/>
      <c r="D62" s="72"/>
      <c r="E62" s="72"/>
      <c r="F62" s="72"/>
      <c r="G62" s="72"/>
      <c r="H62" s="71"/>
      <c r="I62" s="72"/>
      <c r="J62" s="71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1"/>
      <c r="BO62" s="71"/>
      <c r="BP62" s="64"/>
      <c r="BQ62" s="70"/>
      <c r="BR62" s="69"/>
      <c r="BS62" s="68"/>
      <c r="BT62" s="67"/>
      <c r="BV62" s="66"/>
      <c r="BW62" s="66"/>
      <c r="BX62" s="65"/>
      <c r="BZ62" s="61"/>
      <c r="CA62" s="64"/>
      <c r="CB62" s="63"/>
      <c r="CC62" s="62"/>
      <c r="CE62" s="61"/>
    </row>
    <row r="63" spans="1:83" ht="15" customHeight="1">
      <c r="A63" s="72"/>
      <c r="B63" s="71"/>
      <c r="C63" s="71"/>
      <c r="D63" s="72"/>
      <c r="E63" s="72"/>
      <c r="F63" s="72"/>
      <c r="G63" s="72"/>
      <c r="H63" s="71"/>
      <c r="I63" s="72"/>
      <c r="J63" s="71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1"/>
      <c r="BO63" s="71"/>
      <c r="BP63" s="64"/>
      <c r="BQ63" s="70"/>
      <c r="BR63" s="69"/>
      <c r="BS63" s="68"/>
      <c r="BT63" s="67"/>
      <c r="BV63" s="66"/>
      <c r="BW63" s="66"/>
      <c r="BX63" s="65"/>
      <c r="BZ63" s="61"/>
      <c r="CA63" s="64"/>
      <c r="CB63" s="63"/>
      <c r="CC63" s="62"/>
      <c r="CE63" s="61"/>
    </row>
    <row r="64" spans="1:83" ht="15" customHeight="1">
      <c r="A64" s="72"/>
      <c r="B64" s="71"/>
      <c r="C64" s="71"/>
      <c r="D64" s="72"/>
      <c r="E64" s="72"/>
      <c r="F64" s="72"/>
      <c r="G64" s="72"/>
      <c r="H64" s="71"/>
      <c r="I64" s="72"/>
      <c r="J64" s="71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1"/>
      <c r="BO64" s="71"/>
      <c r="BP64" s="64"/>
      <c r="BQ64" s="70"/>
      <c r="BR64" s="69"/>
      <c r="BS64" s="68"/>
      <c r="BT64" s="67"/>
      <c r="BV64" s="66"/>
      <c r="BW64" s="66"/>
      <c r="BX64" s="65"/>
      <c r="BZ64" s="61"/>
      <c r="CA64" s="64"/>
      <c r="CB64" s="63"/>
      <c r="CC64" s="62"/>
      <c r="CE64" s="61"/>
    </row>
    <row r="65" spans="1:83" ht="15" customHeight="1">
      <c r="A65" s="72"/>
      <c r="B65" s="71"/>
      <c r="C65" s="71"/>
      <c r="D65" s="72"/>
      <c r="E65" s="72"/>
      <c r="F65" s="72"/>
      <c r="G65" s="72"/>
      <c r="H65" s="71"/>
      <c r="I65" s="72"/>
      <c r="J65" s="71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1"/>
      <c r="BO65" s="71"/>
      <c r="BP65" s="64"/>
      <c r="BQ65" s="70"/>
      <c r="BR65" s="69"/>
      <c r="BS65" s="68"/>
      <c r="BT65" s="67"/>
      <c r="BV65" s="66"/>
      <c r="BW65" s="66"/>
      <c r="BX65" s="65"/>
      <c r="BZ65" s="61"/>
      <c r="CA65" s="64"/>
      <c r="CB65" s="63"/>
      <c r="CC65" s="62"/>
      <c r="CE65" s="61"/>
    </row>
    <row r="66" spans="1:83" ht="15" customHeight="1">
      <c r="A66" s="72"/>
      <c r="B66" s="71"/>
      <c r="C66" s="71"/>
      <c r="D66" s="72"/>
      <c r="E66" s="72"/>
      <c r="F66" s="72"/>
      <c r="G66" s="72"/>
      <c r="H66" s="71"/>
      <c r="I66" s="72"/>
      <c r="J66" s="71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1"/>
      <c r="BO66" s="71"/>
      <c r="BP66" s="64"/>
      <c r="BQ66" s="70"/>
      <c r="BR66" s="69"/>
      <c r="BS66" s="68"/>
      <c r="BT66" s="67"/>
      <c r="BV66" s="66"/>
      <c r="BW66" s="66"/>
      <c r="BX66" s="65"/>
      <c r="BZ66" s="61"/>
      <c r="CA66" s="64"/>
      <c r="CB66" s="63"/>
      <c r="CC66" s="62"/>
      <c r="CE66" s="61"/>
    </row>
    <row r="67" spans="1:83" ht="15" customHeight="1">
      <c r="A67" s="72"/>
      <c r="B67" s="71"/>
      <c r="C67" s="71"/>
      <c r="D67" s="72"/>
      <c r="E67" s="72"/>
      <c r="F67" s="72"/>
      <c r="G67" s="72"/>
      <c r="H67" s="71"/>
      <c r="I67" s="72"/>
      <c r="J67" s="71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1"/>
      <c r="BO67" s="71"/>
      <c r="BP67" s="64"/>
      <c r="BQ67" s="70"/>
      <c r="BR67" s="69"/>
      <c r="BS67" s="68"/>
      <c r="BT67" s="67"/>
      <c r="BV67" s="66"/>
      <c r="BW67" s="66"/>
      <c r="BX67" s="65"/>
      <c r="BZ67" s="61"/>
      <c r="CA67" s="64"/>
      <c r="CB67" s="63"/>
      <c r="CC67" s="62"/>
      <c r="CE67" s="61"/>
    </row>
    <row r="68" spans="1:83" ht="15" customHeight="1">
      <c r="A68" s="72"/>
      <c r="B68" s="71"/>
      <c r="C68" s="71"/>
      <c r="D68" s="72"/>
      <c r="E68" s="72"/>
      <c r="F68" s="72"/>
      <c r="G68" s="72"/>
      <c r="H68" s="71"/>
      <c r="I68" s="72"/>
      <c r="J68" s="71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1"/>
      <c r="BO68" s="71"/>
      <c r="BP68" s="64"/>
      <c r="BQ68" s="70"/>
      <c r="BR68" s="69"/>
      <c r="BS68" s="68"/>
      <c r="BT68" s="67"/>
      <c r="BV68" s="66"/>
      <c r="BW68" s="66"/>
      <c r="BX68" s="65"/>
      <c r="BZ68" s="61"/>
      <c r="CA68" s="64"/>
      <c r="CB68" s="63"/>
      <c r="CC68" s="62"/>
      <c r="CE68" s="61"/>
    </row>
    <row r="69" spans="1:83" ht="15" customHeight="1">
      <c r="A69" s="72"/>
      <c r="B69" s="71"/>
      <c r="C69" s="71"/>
      <c r="D69" s="72"/>
      <c r="E69" s="72"/>
      <c r="F69" s="72"/>
      <c r="G69" s="72"/>
      <c r="H69" s="71"/>
      <c r="I69" s="72"/>
      <c r="J69" s="71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1"/>
      <c r="BO69" s="71"/>
      <c r="BP69" s="64"/>
      <c r="BQ69" s="70"/>
      <c r="BR69" s="69"/>
      <c r="BS69" s="68"/>
      <c r="BT69" s="67"/>
      <c r="BV69" s="66"/>
      <c r="BW69" s="66"/>
      <c r="BX69" s="65"/>
      <c r="BZ69" s="61"/>
      <c r="CA69" s="64"/>
      <c r="CB69" s="63"/>
      <c r="CC69" s="62"/>
      <c r="CE69" s="61"/>
    </row>
    <row r="70" spans="1:83" ht="15" customHeight="1">
      <c r="A70" s="72"/>
      <c r="B70" s="71"/>
      <c r="C70" s="71"/>
      <c r="D70" s="72"/>
      <c r="E70" s="72"/>
      <c r="F70" s="72"/>
      <c r="G70" s="72"/>
      <c r="H70" s="71"/>
      <c r="I70" s="72"/>
      <c r="J70" s="71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1"/>
      <c r="BO70" s="71"/>
      <c r="BP70" s="64"/>
      <c r="BQ70" s="70"/>
      <c r="BR70" s="69"/>
      <c r="BS70" s="68"/>
      <c r="BT70" s="67"/>
      <c r="BV70" s="66"/>
      <c r="BW70" s="66"/>
      <c r="BX70" s="65"/>
      <c r="BZ70" s="61"/>
      <c r="CA70" s="64"/>
      <c r="CB70" s="63"/>
      <c r="CC70" s="62"/>
      <c r="CE70" s="61"/>
    </row>
    <row r="71" spans="1:83" ht="15" customHeight="1">
      <c r="A71" s="72"/>
      <c r="B71" s="71"/>
      <c r="C71" s="71"/>
      <c r="D71" s="72"/>
      <c r="E71" s="72"/>
      <c r="F71" s="72"/>
      <c r="G71" s="72"/>
      <c r="H71" s="71"/>
      <c r="I71" s="72"/>
      <c r="J71" s="71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1"/>
      <c r="BO71" s="71"/>
      <c r="BP71" s="64"/>
      <c r="BQ71" s="70"/>
      <c r="BR71" s="69"/>
      <c r="BS71" s="68"/>
      <c r="BT71" s="67"/>
      <c r="BV71" s="66"/>
      <c r="BW71" s="66"/>
      <c r="BX71" s="65"/>
      <c r="BZ71" s="61"/>
      <c r="CA71" s="64"/>
      <c r="CB71" s="63"/>
      <c r="CC71" s="62"/>
      <c r="CE71" s="61"/>
    </row>
    <row r="72" spans="1:83" ht="15" customHeight="1">
      <c r="A72" s="72"/>
      <c r="B72" s="71"/>
      <c r="C72" s="71"/>
      <c r="D72" s="72"/>
      <c r="E72" s="72"/>
      <c r="F72" s="72"/>
      <c r="G72" s="72"/>
      <c r="H72" s="71"/>
      <c r="I72" s="72"/>
      <c r="J72" s="71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1"/>
      <c r="BO72" s="71"/>
      <c r="BP72" s="64"/>
      <c r="BQ72" s="70"/>
      <c r="BR72" s="69"/>
      <c r="BS72" s="68"/>
      <c r="BT72" s="67"/>
      <c r="BV72" s="66"/>
      <c r="BW72" s="66"/>
      <c r="BX72" s="65"/>
      <c r="BZ72" s="61"/>
      <c r="CA72" s="64"/>
      <c r="CB72" s="63"/>
      <c r="CC72" s="62"/>
      <c r="CE72" s="61"/>
    </row>
    <row r="73" spans="1:83" ht="15" customHeight="1">
      <c r="A73" s="72"/>
      <c r="B73" s="71"/>
      <c r="C73" s="71"/>
      <c r="D73" s="72"/>
      <c r="E73" s="72"/>
      <c r="F73" s="72"/>
      <c r="G73" s="72"/>
      <c r="H73" s="71"/>
      <c r="I73" s="72"/>
      <c r="J73" s="71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1"/>
      <c r="BO73" s="71"/>
      <c r="BP73" s="64"/>
      <c r="BQ73" s="70"/>
      <c r="BR73" s="69"/>
      <c r="BS73" s="68"/>
      <c r="BT73" s="67"/>
      <c r="BV73" s="66"/>
      <c r="BW73" s="66"/>
      <c r="BX73" s="65"/>
      <c r="BZ73" s="61"/>
      <c r="CA73" s="64"/>
      <c r="CB73" s="63"/>
      <c r="CC73" s="62"/>
      <c r="CE73" s="61"/>
    </row>
    <row r="74" spans="1:83" ht="15" customHeight="1">
      <c r="A74" s="72"/>
      <c r="B74" s="71"/>
      <c r="C74" s="71"/>
      <c r="D74" s="72"/>
      <c r="E74" s="72"/>
      <c r="F74" s="72"/>
      <c r="G74" s="72"/>
      <c r="H74" s="71"/>
      <c r="I74" s="72"/>
      <c r="J74" s="71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1"/>
      <c r="BO74" s="71"/>
      <c r="BP74" s="64"/>
      <c r="BQ74" s="70"/>
      <c r="BR74" s="69"/>
      <c r="BS74" s="68"/>
      <c r="BT74" s="67"/>
      <c r="BV74" s="66"/>
      <c r="BW74" s="66"/>
      <c r="BX74" s="65"/>
      <c r="BZ74" s="61"/>
      <c r="CA74" s="64"/>
      <c r="CB74" s="63"/>
      <c r="CC74" s="62"/>
      <c r="CE74" s="61"/>
    </row>
    <row r="75" spans="1:83" ht="15" customHeight="1">
      <c r="A75" s="72"/>
      <c r="B75" s="71"/>
      <c r="C75" s="71"/>
      <c r="D75" s="72"/>
      <c r="E75" s="72"/>
      <c r="F75" s="72"/>
      <c r="G75" s="72"/>
      <c r="H75" s="71"/>
      <c r="I75" s="72"/>
      <c r="J75" s="71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1"/>
      <c r="BO75" s="71"/>
      <c r="BP75" s="64"/>
      <c r="BQ75" s="70"/>
      <c r="BR75" s="69"/>
      <c r="BS75" s="68"/>
      <c r="BT75" s="67"/>
      <c r="BV75" s="66"/>
      <c r="BW75" s="66"/>
      <c r="BX75" s="65"/>
      <c r="BZ75" s="61"/>
      <c r="CA75" s="64"/>
      <c r="CB75" s="63"/>
      <c r="CC75" s="62"/>
      <c r="CE75" s="61"/>
    </row>
    <row r="76" spans="1:83" ht="15" customHeight="1">
      <c r="A76" s="72"/>
      <c r="B76" s="71"/>
      <c r="C76" s="71"/>
      <c r="D76" s="72"/>
      <c r="E76" s="72"/>
      <c r="F76" s="72"/>
      <c r="G76" s="72"/>
      <c r="H76" s="71"/>
      <c r="I76" s="72"/>
      <c r="J76" s="71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1"/>
      <c r="BO76" s="71"/>
      <c r="BP76" s="64"/>
      <c r="BQ76" s="70"/>
      <c r="BR76" s="69"/>
      <c r="BS76" s="68"/>
      <c r="BT76" s="67"/>
      <c r="BV76" s="66"/>
      <c r="BW76" s="66"/>
      <c r="BX76" s="65"/>
      <c r="BZ76" s="61"/>
      <c r="CA76" s="64"/>
      <c r="CB76" s="63"/>
      <c r="CC76" s="62"/>
      <c r="CE76" s="61"/>
    </row>
    <row r="77" spans="1:83" ht="15" customHeight="1">
      <c r="A77" s="72"/>
      <c r="B77" s="71"/>
      <c r="C77" s="71"/>
      <c r="D77" s="72"/>
      <c r="E77" s="72"/>
      <c r="F77" s="72"/>
      <c r="G77" s="72"/>
      <c r="H77" s="71"/>
      <c r="I77" s="72"/>
      <c r="J77" s="71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1"/>
      <c r="BO77" s="71"/>
      <c r="BP77" s="64"/>
      <c r="BQ77" s="70"/>
      <c r="BR77" s="69"/>
      <c r="BS77" s="68"/>
      <c r="BT77" s="67"/>
      <c r="BV77" s="66"/>
      <c r="BW77" s="66"/>
      <c r="BX77" s="65"/>
      <c r="BZ77" s="61"/>
      <c r="CA77" s="64"/>
      <c r="CB77" s="63"/>
      <c r="CC77" s="62"/>
      <c r="CE77" s="61"/>
    </row>
    <row r="78" spans="1:83" ht="15" customHeight="1">
      <c r="A78" s="72"/>
      <c r="B78" s="71"/>
      <c r="C78" s="71"/>
      <c r="D78" s="72"/>
      <c r="E78" s="72"/>
      <c r="F78" s="72"/>
      <c r="G78" s="72"/>
      <c r="H78" s="71"/>
      <c r="I78" s="72"/>
      <c r="J78" s="71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1"/>
      <c r="BO78" s="71"/>
      <c r="BP78" s="64"/>
      <c r="BQ78" s="70"/>
      <c r="BR78" s="69"/>
      <c r="BS78" s="68"/>
      <c r="BT78" s="67"/>
      <c r="BV78" s="66"/>
      <c r="BW78" s="66"/>
      <c r="BX78" s="65"/>
      <c r="BZ78" s="61"/>
      <c r="CA78" s="64"/>
      <c r="CB78" s="63"/>
      <c r="CC78" s="62"/>
      <c r="CE78" s="61"/>
    </row>
    <row r="79" spans="1:83" ht="15" customHeight="1">
      <c r="A79" s="72"/>
      <c r="B79" s="71"/>
      <c r="C79" s="71"/>
      <c r="D79" s="72"/>
      <c r="E79" s="72"/>
      <c r="F79" s="72"/>
      <c r="G79" s="72"/>
      <c r="H79" s="71"/>
      <c r="I79" s="72"/>
      <c r="J79" s="71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1"/>
      <c r="BO79" s="71"/>
      <c r="BP79" s="64"/>
      <c r="BQ79" s="70"/>
      <c r="BR79" s="69"/>
      <c r="BS79" s="68"/>
      <c r="BT79" s="67"/>
      <c r="BV79" s="66"/>
      <c r="BW79" s="66"/>
      <c r="BX79" s="65"/>
      <c r="BZ79" s="61"/>
      <c r="CA79" s="64"/>
      <c r="CB79" s="63"/>
      <c r="CC79" s="62"/>
      <c r="CE79" s="61"/>
    </row>
    <row r="80" spans="1:83" ht="15" customHeight="1">
      <c r="A80" s="72"/>
      <c r="B80" s="71"/>
      <c r="C80" s="71"/>
      <c r="D80" s="72"/>
      <c r="E80" s="72"/>
      <c r="F80" s="72"/>
      <c r="G80" s="72"/>
      <c r="H80" s="71"/>
      <c r="I80" s="72"/>
      <c r="J80" s="71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1"/>
      <c r="BO80" s="71"/>
      <c r="BP80" s="64"/>
      <c r="BQ80" s="70"/>
      <c r="BR80" s="69"/>
      <c r="BS80" s="68"/>
      <c r="BT80" s="67"/>
      <c r="BV80" s="66"/>
      <c r="BW80" s="66"/>
      <c r="BX80" s="65"/>
      <c r="BZ80" s="61"/>
      <c r="CA80" s="64"/>
      <c r="CB80" s="63"/>
      <c r="CC80" s="62"/>
      <c r="CE80" s="61"/>
    </row>
    <row r="81" spans="1:96" ht="15" customHeight="1">
      <c r="A81" s="72"/>
      <c r="B81" s="71"/>
      <c r="C81" s="71"/>
      <c r="D81" s="72"/>
      <c r="E81" s="72"/>
      <c r="F81" s="72"/>
      <c r="G81" s="72"/>
      <c r="H81" s="71"/>
      <c r="I81" s="72"/>
      <c r="J81" s="71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1"/>
      <c r="BO81" s="71"/>
      <c r="BP81" s="64"/>
      <c r="BQ81" s="70"/>
      <c r="BR81" s="69"/>
      <c r="BS81" s="68"/>
      <c r="BT81" s="67"/>
      <c r="BV81" s="66"/>
      <c r="BW81" s="66"/>
      <c r="BX81" s="65"/>
      <c r="BZ81" s="61"/>
      <c r="CA81" s="64"/>
      <c r="CB81" s="63"/>
      <c r="CC81" s="62"/>
      <c r="CE81" s="61"/>
    </row>
    <row r="82" spans="1:96" ht="15" customHeight="1">
      <c r="A82" s="72"/>
      <c r="B82" s="71"/>
      <c r="C82" s="71"/>
      <c r="D82" s="72"/>
      <c r="E82" s="72"/>
      <c r="F82" s="72"/>
      <c r="G82" s="72"/>
      <c r="H82" s="71"/>
      <c r="I82" s="72"/>
      <c r="J82" s="71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1"/>
      <c r="BO82" s="71"/>
      <c r="BP82" s="64"/>
      <c r="BQ82" s="70"/>
      <c r="BR82" s="69"/>
      <c r="BS82" s="68"/>
      <c r="BT82" s="67"/>
      <c r="BV82" s="66"/>
      <c r="BW82" s="66"/>
      <c r="BX82" s="65"/>
      <c r="BZ82" s="61"/>
      <c r="CA82" s="64"/>
      <c r="CB82" s="63"/>
      <c r="CC82" s="62"/>
      <c r="CE82" s="61"/>
    </row>
    <row r="83" spans="1:96" ht="15" customHeight="1">
      <c r="A83" s="72"/>
      <c r="B83" s="71"/>
      <c r="C83" s="71"/>
      <c r="D83" s="72"/>
      <c r="E83" s="72"/>
      <c r="F83" s="72"/>
      <c r="G83" s="72"/>
      <c r="H83" s="71"/>
      <c r="I83" s="72"/>
      <c r="J83" s="71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1"/>
      <c r="BO83" s="71"/>
      <c r="BP83" s="64"/>
      <c r="BQ83" s="70"/>
      <c r="BR83" s="69"/>
      <c r="BS83" s="68"/>
      <c r="BT83" s="67"/>
      <c r="BV83" s="66"/>
      <c r="BW83" s="66"/>
      <c r="BX83" s="65"/>
      <c r="BZ83" s="61"/>
      <c r="CA83" s="64"/>
      <c r="CB83" s="63"/>
      <c r="CC83" s="62"/>
      <c r="CE83" s="61"/>
    </row>
    <row r="84" spans="1:96" ht="15" customHeight="1">
      <c r="A84" s="72"/>
      <c r="B84" s="71"/>
      <c r="C84" s="71"/>
      <c r="D84" s="72"/>
      <c r="E84" s="72"/>
      <c r="F84" s="72"/>
      <c r="G84" s="72"/>
      <c r="H84" s="71"/>
      <c r="I84" s="72"/>
      <c r="J84" s="71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1"/>
      <c r="BO84" s="71"/>
      <c r="BP84" s="64"/>
      <c r="BQ84" s="70"/>
      <c r="BR84" s="69"/>
      <c r="BS84" s="68"/>
      <c r="BT84" s="67"/>
      <c r="BV84" s="66"/>
      <c r="BW84" s="66"/>
      <c r="BX84" s="65"/>
      <c r="BZ84" s="61"/>
      <c r="CA84" s="64"/>
      <c r="CB84" s="63"/>
      <c r="CC84" s="62"/>
      <c r="CE84" s="61"/>
    </row>
    <row r="85" spans="1:96" ht="15" customHeight="1">
      <c r="A85" s="72"/>
      <c r="B85" s="71"/>
      <c r="C85" s="71"/>
      <c r="D85" s="72"/>
      <c r="E85" s="72"/>
      <c r="F85" s="72"/>
      <c r="G85" s="72"/>
      <c r="H85" s="71"/>
      <c r="I85" s="72"/>
      <c r="J85" s="71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1"/>
      <c r="BO85" s="71"/>
      <c r="BP85" s="64"/>
      <c r="BQ85" s="70"/>
      <c r="BR85" s="69"/>
      <c r="BS85" s="68"/>
      <c r="BT85" s="67"/>
      <c r="BV85" s="66"/>
      <c r="BW85" s="66"/>
      <c r="BX85" s="65"/>
      <c r="BZ85" s="61"/>
      <c r="CA85" s="64"/>
      <c r="CB85" s="63"/>
      <c r="CC85" s="62"/>
      <c r="CE85" s="61"/>
    </row>
    <row r="86" spans="1:96">
      <c r="B86" s="71"/>
      <c r="C86" s="71"/>
      <c r="D86" s="72"/>
      <c r="E86" s="72"/>
      <c r="F86" s="72"/>
      <c r="BO86" s="71"/>
      <c r="BP86" s="64"/>
      <c r="BQ86" s="70"/>
      <c r="BR86" s="69"/>
      <c r="BS86" s="68"/>
      <c r="BT86" s="67"/>
      <c r="BV86" s="66"/>
      <c r="BW86" s="66"/>
      <c r="BX86" s="65"/>
      <c r="BZ86" s="61"/>
      <c r="CA86" s="64"/>
      <c r="CB86" s="63"/>
      <c r="CC86" s="62"/>
      <c r="CE86" s="61"/>
    </row>
    <row r="87" spans="1:96">
      <c r="B87" s="71"/>
      <c r="C87" s="71"/>
      <c r="D87" s="72"/>
      <c r="E87" s="72"/>
      <c r="F87" s="72"/>
      <c r="BO87" s="71"/>
      <c r="BP87" s="64"/>
      <c r="BQ87" s="70"/>
      <c r="BR87" s="69"/>
      <c r="BS87" s="68"/>
      <c r="BT87" s="67"/>
      <c r="BV87" s="66"/>
      <c r="BW87" s="66"/>
      <c r="BX87" s="65"/>
      <c r="BZ87" s="61"/>
      <c r="CA87" s="64"/>
      <c r="CB87" s="63"/>
      <c r="CC87" s="62"/>
      <c r="CE87" s="61"/>
    </row>
    <row r="88" spans="1:96">
      <c r="B88" s="71"/>
      <c r="C88" s="71"/>
      <c r="D88" s="72"/>
      <c r="E88" s="72"/>
      <c r="F88" s="72"/>
      <c r="BO88" s="71"/>
      <c r="BP88" s="64"/>
      <c r="BQ88" s="70"/>
      <c r="BR88" s="69"/>
      <c r="BS88" s="68"/>
      <c r="BT88" s="67"/>
      <c r="BV88" s="66"/>
      <c r="BW88" s="66"/>
      <c r="BX88" s="65"/>
      <c r="BZ88" s="61"/>
      <c r="CA88" s="64"/>
      <c r="CB88" s="63"/>
      <c r="CC88" s="62"/>
      <c r="CE88" s="61"/>
    </row>
    <row r="89" spans="1:96">
      <c r="B89" s="71"/>
      <c r="C89" s="71"/>
      <c r="D89" s="72"/>
      <c r="E89" s="72"/>
      <c r="F89" s="72"/>
      <c r="BO89" s="71"/>
      <c r="BP89" s="64"/>
      <c r="BQ89" s="70"/>
      <c r="BR89" s="69"/>
      <c r="BS89" s="68"/>
      <c r="BT89" s="67"/>
      <c r="BV89" s="66"/>
      <c r="BW89" s="66"/>
      <c r="BX89" s="65"/>
      <c r="BZ89" s="61"/>
      <c r="CA89" s="64"/>
      <c r="CB89" s="63"/>
      <c r="CC89" s="62"/>
      <c r="CE89" s="61"/>
    </row>
    <row r="90" spans="1:96">
      <c r="B90" s="71"/>
      <c r="C90" s="71"/>
      <c r="D90" s="72"/>
      <c r="E90" s="72"/>
      <c r="F90" s="72"/>
      <c r="BO90" s="71"/>
      <c r="BP90" s="64"/>
      <c r="BQ90" s="70"/>
      <c r="BR90" s="69"/>
      <c r="BS90" s="68"/>
      <c r="BT90" s="67"/>
      <c r="BV90" s="66"/>
      <c r="BW90" s="66"/>
      <c r="BX90" s="65"/>
      <c r="BZ90" s="61"/>
      <c r="CA90" s="64"/>
      <c r="CB90" s="63"/>
      <c r="CC90" s="62"/>
      <c r="CE90" s="61"/>
    </row>
    <row r="91" spans="1:96">
      <c r="B91" s="71"/>
      <c r="C91" s="71"/>
      <c r="D91" s="72"/>
      <c r="E91" s="72"/>
      <c r="F91" s="72"/>
      <c r="BO91" s="71"/>
      <c r="BP91" s="64"/>
      <c r="BQ91" s="70"/>
      <c r="BR91" s="69"/>
      <c r="BS91" s="68"/>
      <c r="BT91" s="67"/>
      <c r="BV91" s="66"/>
      <c r="BW91" s="66"/>
      <c r="BX91" s="65"/>
      <c r="BZ91" s="61"/>
      <c r="CA91" s="64"/>
      <c r="CB91" s="63"/>
      <c r="CC91" s="62"/>
      <c r="CE91" s="61"/>
      <c r="CR91" s="66"/>
    </row>
    <row r="92" spans="1:96">
      <c r="B92" s="71"/>
      <c r="C92" s="71"/>
      <c r="D92" s="72"/>
      <c r="E92" s="72"/>
      <c r="F92" s="72"/>
      <c r="BO92" s="71"/>
      <c r="BP92" s="64"/>
      <c r="BQ92" s="70"/>
      <c r="BR92" s="69"/>
      <c r="BS92" s="68"/>
      <c r="BT92" s="67"/>
      <c r="BV92" s="66"/>
      <c r="BW92" s="66"/>
      <c r="BX92" s="65"/>
      <c r="BZ92" s="61"/>
      <c r="CA92" s="64"/>
      <c r="CB92" s="63"/>
      <c r="CC92" s="62"/>
      <c r="CE92" s="61"/>
      <c r="CF92" s="66"/>
      <c r="CH92" s="66"/>
      <c r="CJ92" s="66"/>
      <c r="CL92" s="66"/>
      <c r="CN92" s="66"/>
      <c r="CP92" s="66"/>
      <c r="CR92" s="66"/>
    </row>
    <row r="93" spans="1:96">
      <c r="B93" s="71"/>
      <c r="C93" s="71"/>
      <c r="D93" s="72"/>
      <c r="E93" s="72"/>
      <c r="F93" s="72"/>
      <c r="BO93" s="71"/>
      <c r="BP93" s="64"/>
      <c r="BQ93" s="70"/>
      <c r="BR93" s="69"/>
      <c r="BS93" s="68"/>
      <c r="BT93" s="67"/>
      <c r="BV93" s="66"/>
      <c r="BW93" s="66"/>
      <c r="BX93" s="65"/>
      <c r="BZ93" s="61"/>
      <c r="CA93" s="64"/>
      <c r="CB93" s="63"/>
      <c r="CC93" s="62"/>
      <c r="CE93" s="61"/>
      <c r="CF93" s="66"/>
      <c r="CH93" s="66"/>
      <c r="CJ93" s="66"/>
      <c r="CL93" s="66"/>
      <c r="CN93" s="66"/>
      <c r="CP93" s="66"/>
      <c r="CR93" s="66"/>
    </row>
    <row r="94" spans="1:96">
      <c r="B94" s="71"/>
      <c r="C94" s="71"/>
      <c r="D94" s="72"/>
      <c r="E94" s="72"/>
      <c r="F94" s="72"/>
      <c r="BO94" s="71"/>
      <c r="BP94" s="64"/>
      <c r="BQ94" s="70"/>
      <c r="BR94" s="69"/>
      <c r="BS94" s="68"/>
      <c r="BT94" s="67"/>
      <c r="BV94" s="66"/>
      <c r="BW94" s="66"/>
      <c r="BX94" s="65"/>
      <c r="BZ94" s="61"/>
      <c r="CA94" s="64"/>
      <c r="CB94" s="63"/>
      <c r="CC94" s="62"/>
      <c r="CE94" s="61"/>
      <c r="CF94" s="66"/>
      <c r="CH94" s="66"/>
      <c r="CJ94" s="66"/>
      <c r="CL94" s="66"/>
      <c r="CN94" s="66"/>
      <c r="CP94" s="66"/>
      <c r="CR94" s="66"/>
    </row>
    <row r="95" spans="1:96">
      <c r="B95" s="71"/>
      <c r="C95" s="71"/>
      <c r="D95" s="72"/>
      <c r="E95" s="72"/>
      <c r="F95" s="72"/>
      <c r="BO95" s="71"/>
      <c r="BP95" s="64"/>
      <c r="BQ95" s="70"/>
      <c r="BR95" s="69"/>
      <c r="BS95" s="68"/>
      <c r="BT95" s="67"/>
      <c r="BV95" s="66"/>
      <c r="BW95" s="66"/>
      <c r="BX95" s="65"/>
      <c r="BZ95" s="61"/>
      <c r="CA95" s="64"/>
      <c r="CB95" s="63"/>
      <c r="CC95" s="62"/>
      <c r="CE95" s="61"/>
      <c r="CF95" s="66"/>
      <c r="CH95" s="66"/>
      <c r="CJ95" s="66"/>
      <c r="CL95" s="66"/>
      <c r="CN95" s="66"/>
      <c r="CP95" s="66"/>
      <c r="CR95" s="66"/>
    </row>
    <row r="96" spans="1:96">
      <c r="B96" s="71"/>
      <c r="C96" s="71"/>
      <c r="D96" s="72"/>
      <c r="E96" s="72"/>
      <c r="F96" s="72"/>
      <c r="BO96" s="71"/>
      <c r="BP96" s="64"/>
      <c r="BQ96" s="70"/>
      <c r="BR96" s="69"/>
      <c r="BS96" s="68"/>
      <c r="BT96" s="67"/>
      <c r="BV96" s="66"/>
      <c r="BW96" s="66"/>
      <c r="BX96" s="65"/>
      <c r="BZ96" s="61"/>
      <c r="CA96" s="64"/>
      <c r="CB96" s="63"/>
      <c r="CC96" s="62"/>
      <c r="CE96" s="61"/>
      <c r="CF96" s="66"/>
      <c r="CH96" s="66"/>
      <c r="CJ96" s="66"/>
      <c r="CL96" s="66"/>
      <c r="CN96" s="66"/>
      <c r="CP96" s="66"/>
      <c r="CR96" s="66"/>
    </row>
    <row r="97" spans="2:96">
      <c r="B97" s="71"/>
      <c r="C97" s="71"/>
      <c r="D97" s="72"/>
      <c r="E97" s="72"/>
      <c r="F97" s="72"/>
      <c r="BO97" s="71"/>
      <c r="BP97" s="64"/>
      <c r="BQ97" s="70"/>
      <c r="BR97" s="69"/>
      <c r="BS97" s="68"/>
      <c r="BT97" s="67"/>
      <c r="BV97" s="66"/>
      <c r="BW97" s="66"/>
      <c r="BX97" s="65"/>
      <c r="BZ97" s="61"/>
      <c r="CA97" s="64"/>
      <c r="CB97" s="63"/>
      <c r="CC97" s="62"/>
      <c r="CE97" s="61"/>
      <c r="CF97" s="66"/>
      <c r="CH97" s="66"/>
      <c r="CJ97" s="66"/>
      <c r="CL97" s="66"/>
      <c r="CN97" s="66"/>
      <c r="CP97" s="66"/>
      <c r="CR97" s="66"/>
    </row>
    <row r="98" spans="2:96">
      <c r="B98" s="71"/>
      <c r="C98" s="71"/>
      <c r="D98" s="72"/>
      <c r="E98" s="72"/>
      <c r="F98" s="72"/>
      <c r="BO98" s="71"/>
      <c r="BP98" s="64"/>
      <c r="BQ98" s="70"/>
      <c r="BR98" s="69"/>
      <c r="BS98" s="68"/>
      <c r="BT98" s="67"/>
      <c r="BV98" s="66"/>
      <c r="BW98" s="66"/>
      <c r="BX98" s="65"/>
      <c r="BZ98" s="61"/>
      <c r="CA98" s="64"/>
      <c r="CB98" s="63"/>
      <c r="CC98" s="62"/>
      <c r="CE98" s="61"/>
      <c r="CF98" s="66"/>
      <c r="CH98" s="66"/>
      <c r="CJ98" s="66"/>
      <c r="CL98" s="66"/>
      <c r="CN98" s="66"/>
      <c r="CP98" s="66"/>
      <c r="CR98" s="66"/>
    </row>
    <row r="99" spans="2:96">
      <c r="B99" s="71"/>
      <c r="C99" s="71"/>
      <c r="D99" s="72"/>
      <c r="E99" s="72"/>
      <c r="F99" s="72"/>
      <c r="BO99" s="71"/>
      <c r="BP99" s="64"/>
      <c r="BQ99" s="70"/>
      <c r="BR99" s="69"/>
      <c r="BS99" s="68"/>
      <c r="BT99" s="67"/>
      <c r="BV99" s="66"/>
      <c r="BW99" s="66"/>
      <c r="BX99" s="65"/>
      <c r="BZ99" s="61"/>
      <c r="CA99" s="64"/>
      <c r="CB99" s="63"/>
      <c r="CC99" s="62"/>
      <c r="CE99" s="61"/>
      <c r="CF99" s="66"/>
      <c r="CH99" s="66"/>
      <c r="CJ99" s="66"/>
      <c r="CL99" s="66"/>
      <c r="CN99" s="66"/>
      <c r="CP99" s="66"/>
      <c r="CR99" s="66"/>
    </row>
    <row r="100" spans="2:96">
      <c r="B100" s="71"/>
      <c r="C100" s="71"/>
      <c r="D100" s="72"/>
      <c r="E100" s="72"/>
      <c r="F100" s="72"/>
      <c r="BO100" s="71"/>
      <c r="BP100" s="64"/>
      <c r="BQ100" s="70"/>
      <c r="BR100" s="69"/>
      <c r="BS100" s="68"/>
      <c r="BT100" s="67"/>
      <c r="BV100" s="66"/>
      <c r="BW100" s="66"/>
      <c r="BX100" s="65"/>
      <c r="BZ100" s="61"/>
      <c r="CA100" s="64"/>
      <c r="CB100" s="63"/>
      <c r="CC100" s="62"/>
      <c r="CE100" s="61"/>
      <c r="CF100" s="66"/>
      <c r="CH100" s="66"/>
      <c r="CJ100" s="66"/>
      <c r="CL100" s="66"/>
      <c r="CN100" s="66"/>
      <c r="CP100" s="66"/>
      <c r="CR100" s="66"/>
    </row>
    <row r="101" spans="2:96">
      <c r="B101" s="71"/>
      <c r="C101" s="71"/>
      <c r="D101" s="72"/>
      <c r="E101" s="72"/>
      <c r="F101" s="72"/>
      <c r="BO101" s="71"/>
      <c r="BP101" s="64"/>
      <c r="BQ101" s="70"/>
      <c r="BR101" s="69"/>
      <c r="BS101" s="68"/>
      <c r="BT101" s="67"/>
      <c r="BV101" s="66"/>
      <c r="BW101" s="66"/>
      <c r="BX101" s="65"/>
      <c r="BZ101" s="61"/>
      <c r="CA101" s="64"/>
      <c r="CB101" s="63"/>
      <c r="CC101" s="62"/>
      <c r="CE101" s="61"/>
      <c r="CF101" s="66"/>
      <c r="CH101" s="66"/>
      <c r="CJ101" s="66"/>
      <c r="CL101" s="66"/>
      <c r="CN101" s="66"/>
      <c r="CP101" s="66"/>
      <c r="CR101" s="66"/>
    </row>
    <row r="102" spans="2:96">
      <c r="B102" s="71"/>
      <c r="C102" s="71"/>
      <c r="D102" s="72"/>
      <c r="E102" s="72"/>
      <c r="F102" s="72"/>
      <c r="BO102" s="71"/>
      <c r="BP102" s="64"/>
      <c r="BQ102" s="70"/>
      <c r="BR102" s="69"/>
      <c r="BS102" s="68"/>
      <c r="BT102" s="67"/>
      <c r="BV102" s="66"/>
      <c r="BW102" s="66"/>
      <c r="BX102" s="65"/>
      <c r="BZ102" s="61"/>
      <c r="CA102" s="64"/>
      <c r="CB102" s="63"/>
      <c r="CC102" s="62"/>
      <c r="CE102" s="61"/>
      <c r="CF102" s="66"/>
      <c r="CH102" s="66"/>
      <c r="CJ102" s="66"/>
      <c r="CL102" s="66"/>
      <c r="CN102" s="66"/>
      <c r="CP102" s="66"/>
      <c r="CR102" s="66"/>
    </row>
    <row r="103" spans="2:96">
      <c r="B103" s="71"/>
      <c r="C103" s="71"/>
      <c r="D103" s="72"/>
      <c r="E103" s="72"/>
      <c r="F103" s="72"/>
      <c r="BO103" s="71"/>
      <c r="BP103" s="64"/>
      <c r="BQ103" s="70"/>
      <c r="BR103" s="69"/>
      <c r="BS103" s="68"/>
      <c r="BT103" s="67"/>
      <c r="BV103" s="66"/>
      <c r="BW103" s="66"/>
      <c r="BX103" s="65"/>
      <c r="BZ103" s="61"/>
      <c r="CA103" s="64"/>
      <c r="CB103" s="63"/>
      <c r="CC103" s="62"/>
      <c r="CE103" s="61"/>
      <c r="CF103" s="66"/>
      <c r="CH103" s="66"/>
      <c r="CJ103" s="66"/>
      <c r="CL103" s="66"/>
      <c r="CN103" s="66"/>
      <c r="CP103" s="66"/>
      <c r="CR103" s="66"/>
    </row>
    <row r="104" spans="2:96" s="73" customFormat="1">
      <c r="B104" s="84"/>
      <c r="C104" s="84"/>
      <c r="D104" s="85"/>
      <c r="E104" s="85"/>
      <c r="F104" s="72"/>
      <c r="BO104" s="84"/>
      <c r="BP104" s="78"/>
      <c r="BQ104" s="83"/>
      <c r="BR104" s="82"/>
      <c r="BS104" s="81"/>
      <c r="BT104" s="80"/>
      <c r="BV104" s="74"/>
      <c r="BW104" s="74"/>
      <c r="BX104" s="79"/>
      <c r="BZ104" s="75"/>
      <c r="CA104" s="78"/>
      <c r="CB104" s="77"/>
      <c r="CC104" s="76"/>
      <c r="CE104" s="75"/>
      <c r="CF104" s="74"/>
      <c r="CH104" s="74"/>
      <c r="CJ104" s="74"/>
      <c r="CL104" s="74"/>
      <c r="CN104" s="74"/>
      <c r="CP104" s="74"/>
      <c r="CR104" s="74"/>
    </row>
    <row r="105" spans="2:96">
      <c r="B105" s="71"/>
      <c r="C105" s="71"/>
      <c r="D105" s="72"/>
      <c r="E105" s="72"/>
      <c r="F105" s="72"/>
      <c r="BO105" s="71"/>
      <c r="BP105" s="64"/>
      <c r="BQ105" s="70"/>
      <c r="BR105" s="69"/>
      <c r="BS105" s="68"/>
      <c r="BT105" s="67"/>
      <c r="BV105" s="66"/>
      <c r="BW105" s="66"/>
      <c r="BX105" s="65"/>
      <c r="BZ105" s="61"/>
      <c r="CA105" s="64"/>
      <c r="CB105" s="63"/>
      <c r="CC105" s="62"/>
      <c r="CE105" s="61"/>
      <c r="CF105" s="66"/>
      <c r="CH105" s="66"/>
      <c r="CJ105" s="66"/>
      <c r="CL105" s="66"/>
      <c r="CN105" s="66"/>
      <c r="CP105" s="66"/>
      <c r="CR105" s="66"/>
    </row>
    <row r="106" spans="2:96">
      <c r="B106" s="71"/>
      <c r="C106" s="71"/>
      <c r="D106" s="72"/>
      <c r="E106" s="72"/>
      <c r="F106" s="72"/>
      <c r="BO106" s="71"/>
      <c r="BP106" s="64"/>
      <c r="BQ106" s="70"/>
      <c r="BR106" s="69"/>
      <c r="BS106" s="68"/>
      <c r="BT106" s="67"/>
      <c r="BV106" s="66"/>
      <c r="BW106" s="66"/>
      <c r="BX106" s="65"/>
      <c r="BZ106" s="61"/>
      <c r="CA106" s="64"/>
      <c r="CB106" s="63"/>
      <c r="CC106" s="62"/>
      <c r="CE106" s="61"/>
      <c r="CF106" s="66"/>
      <c r="CH106" s="66"/>
      <c r="CJ106" s="66"/>
      <c r="CL106" s="66"/>
      <c r="CN106" s="66"/>
      <c r="CP106" s="66"/>
      <c r="CR106" s="66"/>
    </row>
    <row r="107" spans="2:96">
      <c r="B107" s="71"/>
      <c r="C107" s="71"/>
      <c r="D107" s="72"/>
      <c r="E107" s="72"/>
      <c r="F107" s="72"/>
      <c r="BO107" s="71"/>
      <c r="BP107" s="64"/>
      <c r="BQ107" s="70"/>
      <c r="BR107" s="69"/>
      <c r="BS107" s="68"/>
      <c r="BT107" s="67"/>
      <c r="BV107" s="66"/>
      <c r="BW107" s="66"/>
      <c r="BX107" s="65"/>
      <c r="BZ107" s="61"/>
      <c r="CA107" s="64"/>
      <c r="CB107" s="63"/>
      <c r="CC107" s="62"/>
      <c r="CE107" s="61"/>
      <c r="CF107" s="66"/>
      <c r="CH107" s="66"/>
      <c r="CJ107" s="66"/>
      <c r="CL107" s="66"/>
      <c r="CN107" s="66"/>
      <c r="CP107" s="66"/>
      <c r="CR107" s="66"/>
    </row>
    <row r="108" spans="2:96">
      <c r="B108" s="71"/>
      <c r="C108" s="71"/>
      <c r="D108" s="72"/>
      <c r="E108" s="72"/>
      <c r="F108" s="72"/>
      <c r="BO108" s="71"/>
      <c r="BP108" s="64"/>
      <c r="BQ108" s="70"/>
      <c r="BR108" s="69"/>
      <c r="BS108" s="68"/>
      <c r="BT108" s="67"/>
      <c r="BV108" s="66"/>
      <c r="BW108" s="66"/>
      <c r="BX108" s="65"/>
      <c r="BZ108" s="61"/>
      <c r="CA108" s="64"/>
      <c r="CB108" s="63"/>
      <c r="CC108" s="62"/>
      <c r="CE108" s="61"/>
      <c r="CF108" s="66"/>
      <c r="CH108" s="66"/>
      <c r="CJ108" s="66"/>
      <c r="CL108" s="66"/>
      <c r="CN108" s="66"/>
      <c r="CP108" s="66"/>
      <c r="CR108" s="66"/>
    </row>
    <row r="109" spans="2:96">
      <c r="B109" s="71"/>
      <c r="C109" s="71"/>
      <c r="D109" s="72"/>
      <c r="E109" s="72"/>
      <c r="F109" s="72"/>
      <c r="BO109" s="71"/>
      <c r="BP109" s="64"/>
      <c r="BQ109" s="70"/>
      <c r="BR109" s="69"/>
      <c r="BS109" s="68"/>
      <c r="BT109" s="67"/>
      <c r="BV109" s="66"/>
      <c r="BW109" s="66"/>
      <c r="BX109" s="65"/>
      <c r="BZ109" s="61"/>
      <c r="CA109" s="64"/>
      <c r="CB109" s="63"/>
      <c r="CC109" s="62"/>
      <c r="CE109" s="61"/>
      <c r="CF109" s="66"/>
      <c r="CH109" s="66"/>
      <c r="CJ109" s="66"/>
      <c r="CL109" s="66"/>
      <c r="CN109" s="66"/>
      <c r="CP109" s="66"/>
      <c r="CR109" s="66"/>
    </row>
    <row r="110" spans="2:96">
      <c r="B110" s="71"/>
      <c r="C110" s="71"/>
      <c r="D110" s="72"/>
      <c r="E110" s="72"/>
      <c r="F110" s="72"/>
      <c r="BO110" s="71"/>
      <c r="BP110" s="64"/>
      <c r="BQ110" s="70"/>
      <c r="BR110" s="69"/>
      <c r="BS110" s="68"/>
      <c r="BT110" s="67"/>
      <c r="BV110" s="66"/>
      <c r="BW110" s="66"/>
      <c r="BX110" s="65"/>
      <c r="BZ110" s="61"/>
      <c r="CA110" s="64"/>
      <c r="CB110" s="63"/>
      <c r="CC110" s="62"/>
      <c r="CE110" s="61"/>
      <c r="CF110" s="66"/>
      <c r="CH110" s="66"/>
      <c r="CJ110" s="66"/>
      <c r="CL110" s="66"/>
      <c r="CN110" s="66"/>
      <c r="CP110" s="66"/>
      <c r="CR110" s="66"/>
    </row>
    <row r="111" spans="2:96">
      <c r="B111" s="71"/>
      <c r="C111" s="71"/>
      <c r="D111" s="72"/>
      <c r="E111" s="72"/>
      <c r="F111" s="72"/>
      <c r="BO111" s="71"/>
      <c r="BP111" s="64"/>
      <c r="BQ111" s="70"/>
      <c r="BR111" s="69"/>
      <c r="BS111" s="68"/>
      <c r="BT111" s="67"/>
      <c r="BV111" s="66"/>
      <c r="BW111" s="66"/>
      <c r="BX111" s="65"/>
      <c r="BZ111" s="61"/>
      <c r="CA111" s="64"/>
      <c r="CB111" s="63"/>
      <c r="CC111" s="62"/>
      <c r="CE111" s="61"/>
      <c r="CF111" s="66"/>
      <c r="CH111" s="66"/>
      <c r="CJ111" s="66"/>
      <c r="CL111" s="66"/>
      <c r="CN111" s="66"/>
      <c r="CP111" s="66"/>
      <c r="CR111" s="66"/>
    </row>
    <row r="112" spans="2:96">
      <c r="B112" s="71"/>
      <c r="C112" s="71"/>
      <c r="D112" s="72"/>
      <c r="E112" s="72"/>
      <c r="F112" s="72"/>
      <c r="BO112" s="71"/>
      <c r="BP112" s="64"/>
      <c r="BQ112" s="70"/>
      <c r="BR112" s="69"/>
      <c r="BS112" s="68"/>
      <c r="BT112" s="67"/>
      <c r="BV112" s="66"/>
      <c r="BW112" s="66"/>
      <c r="BX112" s="65"/>
      <c r="BZ112" s="61"/>
      <c r="CA112" s="64"/>
      <c r="CB112" s="63"/>
      <c r="CC112" s="62"/>
      <c r="CE112" s="61"/>
      <c r="CF112" s="66"/>
      <c r="CH112" s="66"/>
      <c r="CJ112" s="66"/>
      <c r="CL112" s="66"/>
      <c r="CN112" s="66"/>
      <c r="CP112" s="66"/>
      <c r="CR112" s="66"/>
    </row>
    <row r="113" spans="2:96">
      <c r="B113" s="71"/>
      <c r="C113" s="71"/>
      <c r="D113" s="72"/>
      <c r="E113" s="72"/>
      <c r="F113" s="72"/>
      <c r="BO113" s="71"/>
      <c r="BP113" s="64"/>
      <c r="BQ113" s="70"/>
      <c r="BR113" s="69"/>
      <c r="BS113" s="68"/>
      <c r="BT113" s="67"/>
      <c r="BV113" s="66"/>
      <c r="BW113" s="66"/>
      <c r="BX113" s="65"/>
      <c r="BZ113" s="61"/>
      <c r="CA113" s="64"/>
      <c r="CB113" s="63"/>
      <c r="CC113" s="62"/>
      <c r="CE113" s="61"/>
      <c r="CF113" s="66"/>
      <c r="CH113" s="66"/>
      <c r="CJ113" s="66"/>
      <c r="CL113" s="66"/>
      <c r="CN113" s="66"/>
      <c r="CP113" s="66"/>
      <c r="CR113" s="66"/>
    </row>
    <row r="114" spans="2:96">
      <c r="B114" s="71"/>
      <c r="C114" s="71"/>
      <c r="D114" s="72"/>
      <c r="E114" s="72"/>
      <c r="F114" s="72"/>
      <c r="BO114" s="71"/>
      <c r="BP114" s="64"/>
      <c r="BQ114" s="70"/>
      <c r="BR114" s="69"/>
      <c r="BS114" s="68"/>
      <c r="BT114" s="67"/>
      <c r="BV114" s="66"/>
      <c r="BW114" s="66"/>
      <c r="BX114" s="65"/>
      <c r="BZ114" s="61"/>
      <c r="CA114" s="64"/>
      <c r="CB114" s="63"/>
      <c r="CC114" s="62"/>
      <c r="CE114" s="61"/>
      <c r="CF114" s="66"/>
      <c r="CH114" s="66"/>
      <c r="CJ114" s="66"/>
      <c r="CL114" s="66"/>
      <c r="CN114" s="66"/>
      <c r="CP114" s="66"/>
      <c r="CR114" s="66"/>
    </row>
    <row r="115" spans="2:96">
      <c r="B115" s="71"/>
      <c r="C115" s="71"/>
      <c r="D115" s="72"/>
      <c r="E115" s="72"/>
      <c r="F115" s="72"/>
      <c r="BO115" s="71"/>
      <c r="BP115" s="64"/>
      <c r="BQ115" s="70"/>
      <c r="BR115" s="69"/>
      <c r="BS115" s="68"/>
      <c r="BT115" s="67"/>
      <c r="BV115" s="66"/>
      <c r="BW115" s="66"/>
      <c r="BX115" s="65"/>
      <c r="BZ115" s="61"/>
      <c r="CA115" s="64"/>
      <c r="CB115" s="63"/>
      <c r="CC115" s="62"/>
      <c r="CE115" s="61"/>
      <c r="CF115" s="66"/>
      <c r="CH115" s="66"/>
      <c r="CJ115" s="66"/>
      <c r="CL115" s="66"/>
      <c r="CN115" s="66"/>
      <c r="CP115" s="66"/>
      <c r="CR115" s="66"/>
    </row>
    <row r="116" spans="2:96">
      <c r="B116" s="71"/>
      <c r="C116" s="71"/>
      <c r="D116" s="72"/>
      <c r="E116" s="72"/>
      <c r="F116" s="72"/>
      <c r="BO116" s="71"/>
      <c r="BP116" s="64"/>
      <c r="BQ116" s="70"/>
      <c r="BR116" s="69"/>
      <c r="BS116" s="68"/>
      <c r="BT116" s="67"/>
      <c r="BV116" s="66"/>
      <c r="BW116" s="66"/>
      <c r="BX116" s="65"/>
      <c r="BZ116" s="61"/>
      <c r="CA116" s="64"/>
      <c r="CB116" s="63"/>
      <c r="CC116" s="62"/>
      <c r="CE116" s="61"/>
      <c r="CF116" s="66"/>
      <c r="CH116" s="66"/>
      <c r="CJ116" s="66"/>
      <c r="CL116" s="66"/>
      <c r="CN116" s="66"/>
      <c r="CP116" s="66"/>
      <c r="CR116" s="66"/>
    </row>
    <row r="117" spans="2:96">
      <c r="B117" s="71"/>
      <c r="C117" s="71"/>
      <c r="D117" s="72"/>
      <c r="E117" s="72"/>
      <c r="F117" s="72"/>
      <c r="BO117" s="71"/>
      <c r="BP117" s="64"/>
      <c r="BQ117" s="70"/>
      <c r="BR117" s="69"/>
      <c r="BS117" s="68"/>
      <c r="BT117" s="67"/>
      <c r="BV117" s="66"/>
      <c r="BW117" s="66"/>
      <c r="BX117" s="65"/>
      <c r="BZ117" s="61"/>
      <c r="CA117" s="64"/>
      <c r="CB117" s="63"/>
      <c r="CC117" s="62"/>
      <c r="CE117" s="61"/>
      <c r="CF117" s="66"/>
      <c r="CH117" s="66"/>
      <c r="CJ117" s="66"/>
      <c r="CL117" s="66"/>
      <c r="CN117" s="66"/>
      <c r="CP117" s="66"/>
      <c r="CR117" s="66"/>
    </row>
    <row r="118" spans="2:96">
      <c r="B118" s="71"/>
      <c r="C118" s="71"/>
      <c r="D118" s="72"/>
      <c r="E118" s="72"/>
      <c r="F118" s="72"/>
      <c r="BO118" s="71"/>
      <c r="BP118" s="64"/>
      <c r="BQ118" s="70"/>
      <c r="BR118" s="69"/>
      <c r="BS118" s="68"/>
      <c r="BT118" s="67"/>
      <c r="BV118" s="66"/>
      <c r="BW118" s="66"/>
      <c r="BX118" s="65"/>
      <c r="BZ118" s="61"/>
      <c r="CA118" s="64"/>
      <c r="CB118" s="63"/>
      <c r="CC118" s="62"/>
      <c r="CE118" s="61"/>
    </row>
    <row r="119" spans="2:96">
      <c r="B119" s="71"/>
      <c r="C119" s="71"/>
      <c r="D119" s="72"/>
      <c r="E119" s="72"/>
      <c r="F119" s="72"/>
      <c r="BO119" s="71"/>
      <c r="BP119" s="64"/>
      <c r="BQ119" s="70"/>
      <c r="BR119" s="69"/>
      <c r="BS119" s="68"/>
      <c r="BT119" s="67"/>
      <c r="BV119" s="66"/>
      <c r="BW119" s="66"/>
      <c r="BX119" s="65"/>
      <c r="BZ119" s="61"/>
      <c r="CA119" s="64"/>
      <c r="CB119" s="63"/>
      <c r="CC119" s="62"/>
      <c r="CE119" s="61"/>
    </row>
    <row r="120" spans="2:96">
      <c r="B120" s="71"/>
      <c r="C120" s="71"/>
      <c r="D120" s="72"/>
      <c r="E120" s="72"/>
      <c r="F120" s="72"/>
      <c r="BO120" s="71"/>
      <c r="BP120" s="64"/>
      <c r="BQ120" s="70"/>
      <c r="BR120" s="69"/>
      <c r="BS120" s="68"/>
      <c r="BT120" s="67"/>
      <c r="BV120" s="66"/>
      <c r="BW120" s="66"/>
      <c r="BX120" s="65"/>
      <c r="BZ120" s="61"/>
      <c r="CA120" s="64"/>
      <c r="CB120" s="63"/>
      <c r="CC120" s="62"/>
      <c r="CE120" s="61"/>
    </row>
    <row r="121" spans="2:96">
      <c r="B121" s="71"/>
      <c r="C121" s="71"/>
      <c r="D121" s="72"/>
      <c r="E121" s="72"/>
      <c r="F121" s="72"/>
      <c r="BO121" s="71"/>
      <c r="BP121" s="64"/>
      <c r="BQ121" s="70"/>
      <c r="BR121" s="69"/>
      <c r="BS121" s="68"/>
      <c r="BT121" s="67"/>
      <c r="BV121" s="66"/>
      <c r="BW121" s="66"/>
      <c r="BX121" s="65"/>
      <c r="BZ121" s="61"/>
      <c r="CA121" s="64"/>
      <c r="CB121" s="63"/>
      <c r="CC121" s="62"/>
      <c r="CE121" s="61"/>
    </row>
    <row r="122" spans="2:96">
      <c r="B122" s="71"/>
      <c r="C122" s="71"/>
      <c r="D122" s="72"/>
      <c r="E122" s="72"/>
      <c r="F122" s="72"/>
      <c r="BO122" s="71"/>
      <c r="BP122" s="64"/>
      <c r="BQ122" s="70"/>
      <c r="BR122" s="69"/>
      <c r="BS122" s="68"/>
      <c r="BT122" s="67"/>
      <c r="BV122" s="66"/>
      <c r="BW122" s="66"/>
      <c r="BX122" s="65"/>
      <c r="BZ122" s="61"/>
      <c r="CA122" s="64"/>
      <c r="CB122" s="63"/>
      <c r="CC122" s="62"/>
      <c r="CE122" s="61"/>
    </row>
    <row r="123" spans="2:96">
      <c r="B123" s="71"/>
      <c r="C123" s="71"/>
      <c r="D123" s="72"/>
      <c r="E123" s="72"/>
      <c r="F123" s="72"/>
      <c r="BO123" s="71"/>
      <c r="BP123" s="64"/>
      <c r="BQ123" s="70"/>
      <c r="BR123" s="69"/>
      <c r="BS123" s="68"/>
      <c r="BT123" s="67"/>
      <c r="BV123" s="66"/>
      <c r="BW123" s="66"/>
      <c r="BX123" s="65"/>
      <c r="BZ123" s="61"/>
      <c r="CA123" s="64"/>
      <c r="CB123" s="63"/>
      <c r="CC123" s="62"/>
      <c r="CE123" s="61"/>
    </row>
    <row r="124" spans="2:96">
      <c r="B124" s="71"/>
      <c r="C124" s="71"/>
      <c r="D124" s="72"/>
      <c r="E124" s="72"/>
      <c r="F124" s="72"/>
      <c r="BO124" s="71"/>
      <c r="BP124" s="64"/>
      <c r="BQ124" s="70"/>
      <c r="BR124" s="69"/>
      <c r="BS124" s="68"/>
      <c r="BT124" s="67"/>
      <c r="BV124" s="66"/>
      <c r="BW124" s="66"/>
      <c r="BX124" s="65"/>
      <c r="BZ124" s="61"/>
      <c r="CA124" s="64"/>
      <c r="CB124" s="63"/>
      <c r="CC124" s="62"/>
      <c r="CE124" s="61"/>
    </row>
    <row r="125" spans="2:96">
      <c r="B125" s="71"/>
      <c r="C125" s="71"/>
      <c r="D125" s="72"/>
      <c r="E125" s="72"/>
      <c r="F125" s="72"/>
      <c r="BO125" s="71"/>
      <c r="BP125" s="64"/>
      <c r="BQ125" s="70"/>
      <c r="BR125" s="69"/>
      <c r="BS125" s="68"/>
      <c r="BT125" s="67"/>
      <c r="BV125" s="66"/>
      <c r="BW125" s="66"/>
      <c r="BX125" s="65"/>
      <c r="BZ125" s="61"/>
      <c r="CA125" s="64"/>
      <c r="CB125" s="63"/>
      <c r="CC125" s="62"/>
      <c r="CE125" s="61"/>
    </row>
    <row r="126" spans="2:96">
      <c r="B126" s="71"/>
      <c r="C126" s="71"/>
      <c r="D126" s="72"/>
      <c r="E126" s="72"/>
      <c r="F126" s="72"/>
      <c r="BO126" s="71"/>
      <c r="BP126" s="64"/>
      <c r="BQ126" s="70"/>
      <c r="BR126" s="69"/>
      <c r="BS126" s="68"/>
      <c r="BT126" s="67"/>
      <c r="BV126" s="66"/>
      <c r="BW126" s="66"/>
      <c r="BX126" s="65"/>
      <c r="BZ126" s="61"/>
      <c r="CA126" s="64"/>
      <c r="CB126" s="63"/>
      <c r="CC126" s="62"/>
      <c r="CE126" s="61"/>
    </row>
    <row r="127" spans="2:96">
      <c r="B127" s="71"/>
      <c r="C127" s="71"/>
      <c r="D127" s="72"/>
      <c r="E127" s="72"/>
      <c r="F127" s="72"/>
      <c r="BO127" s="71"/>
      <c r="BP127" s="64"/>
      <c r="BQ127" s="70"/>
      <c r="BR127" s="69"/>
      <c r="BS127" s="68"/>
      <c r="BT127" s="67"/>
      <c r="BV127" s="66"/>
      <c r="BW127" s="66"/>
      <c r="BX127" s="65"/>
      <c r="BZ127" s="61"/>
      <c r="CA127" s="64"/>
      <c r="CB127" s="63"/>
      <c r="CC127" s="62"/>
      <c r="CE127" s="61"/>
    </row>
    <row r="128" spans="2:96">
      <c r="B128" s="71"/>
      <c r="C128" s="71"/>
      <c r="D128" s="72"/>
      <c r="E128" s="72"/>
      <c r="F128" s="72"/>
      <c r="BO128" s="71"/>
      <c r="BP128" s="64"/>
      <c r="BQ128" s="70"/>
      <c r="BR128" s="69"/>
      <c r="BS128" s="68"/>
      <c r="BT128" s="67"/>
      <c r="BV128" s="66"/>
      <c r="BW128" s="66"/>
      <c r="BX128" s="65"/>
      <c r="BZ128" s="61"/>
      <c r="CA128" s="64"/>
      <c r="CB128" s="63"/>
      <c r="CC128" s="62"/>
      <c r="CE128" s="61"/>
    </row>
    <row r="129" spans="2:83">
      <c r="B129" s="71"/>
      <c r="C129" s="71"/>
      <c r="D129" s="72"/>
      <c r="E129" s="72"/>
      <c r="F129" s="72"/>
      <c r="BO129" s="71"/>
      <c r="BP129" s="64"/>
      <c r="BQ129" s="70"/>
      <c r="BR129" s="69"/>
      <c r="BS129" s="68"/>
      <c r="BT129" s="67"/>
      <c r="BV129" s="66"/>
      <c r="BW129" s="66"/>
      <c r="BX129" s="65"/>
      <c r="BZ129" s="61"/>
      <c r="CA129" s="64"/>
      <c r="CB129" s="63"/>
      <c r="CC129" s="62"/>
      <c r="CE129" s="61"/>
    </row>
    <row r="130" spans="2:83">
      <c r="B130" s="71"/>
      <c r="C130" s="71"/>
      <c r="D130" s="72"/>
      <c r="E130" s="72"/>
      <c r="F130" s="72"/>
      <c r="BO130" s="71"/>
      <c r="BP130" s="64"/>
      <c r="BQ130" s="70"/>
      <c r="BR130" s="69"/>
      <c r="BS130" s="68"/>
      <c r="BT130" s="67"/>
      <c r="BV130" s="66"/>
      <c r="BW130" s="66"/>
      <c r="BX130" s="65"/>
      <c r="BZ130" s="61"/>
      <c r="CA130" s="64"/>
      <c r="CB130" s="63"/>
      <c r="CC130" s="62"/>
      <c r="CE130" s="61"/>
    </row>
    <row r="131" spans="2:83">
      <c r="B131" s="71"/>
      <c r="C131" s="71"/>
      <c r="D131" s="72"/>
      <c r="E131" s="72"/>
      <c r="F131" s="72"/>
      <c r="BO131" s="71"/>
      <c r="BP131" s="64"/>
      <c r="BQ131" s="70"/>
      <c r="BR131" s="69"/>
      <c r="BS131" s="68"/>
      <c r="BT131" s="67"/>
      <c r="BV131" s="66"/>
      <c r="BW131" s="66"/>
      <c r="BX131" s="65"/>
      <c r="BZ131" s="61"/>
      <c r="CA131" s="64"/>
      <c r="CB131" s="63"/>
      <c r="CC131" s="62"/>
      <c r="CE131" s="61"/>
    </row>
    <row r="132" spans="2:83">
      <c r="B132" s="71"/>
      <c r="C132" s="71"/>
      <c r="D132" s="72"/>
      <c r="E132" s="72"/>
      <c r="F132" s="72"/>
      <c r="BO132" s="71"/>
      <c r="BP132" s="64"/>
      <c r="BQ132" s="70"/>
      <c r="BR132" s="69"/>
      <c r="BS132" s="68"/>
      <c r="BT132" s="67"/>
      <c r="BV132" s="66"/>
      <c r="BW132" s="66"/>
      <c r="BX132" s="65"/>
      <c r="BZ132" s="61"/>
      <c r="CA132" s="64"/>
      <c r="CB132" s="63"/>
      <c r="CC132" s="62"/>
      <c r="CE132" s="61"/>
    </row>
    <row r="133" spans="2:83">
      <c r="B133" s="71"/>
      <c r="C133" s="71"/>
      <c r="D133" s="72"/>
      <c r="E133" s="72"/>
      <c r="F133" s="72"/>
      <c r="BO133" s="71"/>
      <c r="BP133" s="64"/>
      <c r="BQ133" s="70"/>
      <c r="BR133" s="69"/>
      <c r="BS133" s="68"/>
      <c r="BT133" s="67"/>
      <c r="BV133" s="66"/>
      <c r="BW133" s="66"/>
      <c r="BX133" s="65"/>
      <c r="BZ133" s="61"/>
      <c r="CA133" s="64"/>
      <c r="CB133" s="63"/>
      <c r="CC133" s="62"/>
      <c r="CE133" s="61"/>
    </row>
    <row r="134" spans="2:83">
      <c r="B134" s="71"/>
      <c r="C134" s="71"/>
      <c r="D134" s="72"/>
      <c r="E134" s="72"/>
      <c r="F134" s="72"/>
      <c r="BO134" s="71"/>
      <c r="BP134" s="64"/>
      <c r="BQ134" s="70"/>
      <c r="BR134" s="69"/>
      <c r="BS134" s="68"/>
      <c r="BT134" s="67"/>
      <c r="BV134" s="66"/>
      <c r="BW134" s="66"/>
      <c r="BX134" s="65"/>
      <c r="BZ134" s="61"/>
      <c r="CA134" s="64"/>
      <c r="CB134" s="63"/>
      <c r="CC134" s="62"/>
      <c r="CE134" s="61"/>
    </row>
    <row r="135" spans="2:83">
      <c r="B135" s="71"/>
      <c r="C135" s="71"/>
      <c r="D135" s="72"/>
      <c r="E135" s="72"/>
      <c r="F135" s="72"/>
      <c r="BO135" s="71"/>
      <c r="BP135" s="64"/>
      <c r="BQ135" s="70"/>
      <c r="BR135" s="69"/>
      <c r="BS135" s="68"/>
      <c r="BT135" s="67"/>
      <c r="BV135" s="66"/>
      <c r="BW135" s="66"/>
      <c r="BX135" s="65"/>
      <c r="BZ135" s="61"/>
      <c r="CA135" s="64"/>
      <c r="CB135" s="63"/>
      <c r="CC135" s="62"/>
      <c r="CE135" s="61"/>
    </row>
    <row r="136" spans="2:83">
      <c r="B136" s="71"/>
      <c r="C136" s="71"/>
      <c r="D136" s="72"/>
      <c r="E136" s="72"/>
      <c r="F136" s="72"/>
      <c r="BO136" s="71"/>
      <c r="BP136" s="64"/>
      <c r="BQ136" s="70"/>
      <c r="BR136" s="69"/>
      <c r="BS136" s="68"/>
      <c r="BT136" s="67"/>
      <c r="BV136" s="66"/>
      <c r="BW136" s="66"/>
      <c r="BX136" s="65"/>
      <c r="BZ136" s="61"/>
      <c r="CA136" s="64"/>
      <c r="CB136" s="63"/>
      <c r="CC136" s="62"/>
      <c r="CE136" s="61"/>
    </row>
    <row r="137" spans="2:83">
      <c r="B137" s="71"/>
      <c r="C137" s="71"/>
      <c r="D137" s="72"/>
      <c r="E137" s="72"/>
      <c r="F137" s="72"/>
      <c r="BO137" s="71"/>
      <c r="BP137" s="64"/>
      <c r="BQ137" s="70"/>
      <c r="BR137" s="69"/>
      <c r="BS137" s="68"/>
      <c r="BT137" s="67"/>
      <c r="BV137" s="66"/>
      <c r="BW137" s="66"/>
      <c r="BX137" s="65"/>
      <c r="BZ137" s="61"/>
      <c r="CA137" s="64"/>
      <c r="CB137" s="63"/>
      <c r="CC137" s="62"/>
      <c r="CE137" s="61"/>
    </row>
    <row r="138" spans="2:83">
      <c r="B138" s="71"/>
      <c r="C138" s="71"/>
      <c r="D138" s="72"/>
      <c r="E138" s="72"/>
      <c r="F138" s="72"/>
      <c r="BO138" s="71"/>
      <c r="BP138" s="64"/>
      <c r="BQ138" s="70"/>
      <c r="BR138" s="69"/>
      <c r="BS138" s="68"/>
      <c r="BT138" s="67"/>
      <c r="BV138" s="66"/>
      <c r="BW138" s="66"/>
      <c r="BX138" s="65"/>
      <c r="BZ138" s="61"/>
      <c r="CA138" s="64"/>
      <c r="CB138" s="63"/>
      <c r="CC138" s="62"/>
      <c r="CE138" s="61"/>
    </row>
    <row r="139" spans="2:83">
      <c r="B139" s="71"/>
      <c r="C139" s="71"/>
      <c r="D139" s="72"/>
      <c r="E139" s="72"/>
      <c r="F139" s="72"/>
      <c r="BO139" s="71"/>
      <c r="BP139" s="64"/>
      <c r="BQ139" s="70"/>
      <c r="BR139" s="69"/>
      <c r="BS139" s="68"/>
      <c r="BT139" s="67"/>
      <c r="BV139" s="66"/>
      <c r="BW139" s="66"/>
      <c r="BX139" s="65"/>
      <c r="BZ139" s="61"/>
      <c r="CA139" s="64"/>
      <c r="CB139" s="63"/>
      <c r="CC139" s="62"/>
      <c r="CE139" s="61"/>
    </row>
    <row r="140" spans="2:83">
      <c r="B140" s="71"/>
      <c r="C140" s="71"/>
      <c r="D140" s="72"/>
      <c r="E140" s="72"/>
      <c r="F140" s="72"/>
      <c r="BO140" s="71"/>
      <c r="BP140" s="64"/>
      <c r="BQ140" s="70"/>
      <c r="BR140" s="69"/>
      <c r="BS140" s="68"/>
      <c r="BT140" s="67"/>
      <c r="BV140" s="66"/>
      <c r="BW140" s="66"/>
      <c r="BX140" s="65"/>
      <c r="BZ140" s="61"/>
      <c r="CA140" s="64"/>
      <c r="CB140" s="63"/>
      <c r="CC140" s="62"/>
      <c r="CE140" s="61"/>
    </row>
    <row r="141" spans="2:83">
      <c r="B141" s="71"/>
      <c r="C141" s="71"/>
      <c r="D141" s="72"/>
      <c r="E141" s="72"/>
      <c r="F141" s="72"/>
      <c r="BO141" s="71"/>
      <c r="BP141" s="64"/>
      <c r="BQ141" s="70"/>
      <c r="BR141" s="69"/>
      <c r="BS141" s="68"/>
      <c r="BT141" s="67"/>
      <c r="BV141" s="66"/>
      <c r="BW141" s="66"/>
      <c r="BX141" s="65"/>
      <c r="BZ141" s="61"/>
      <c r="CA141" s="64"/>
      <c r="CB141" s="63"/>
      <c r="CC141" s="62"/>
      <c r="CE141" s="61"/>
    </row>
    <row r="142" spans="2:83">
      <c r="B142" s="71"/>
      <c r="C142" s="71"/>
      <c r="D142" s="72"/>
      <c r="E142" s="72"/>
      <c r="F142" s="72"/>
      <c r="BO142" s="71"/>
      <c r="BP142" s="64"/>
      <c r="BQ142" s="70"/>
      <c r="BR142" s="69"/>
      <c r="BS142" s="68"/>
      <c r="BT142" s="67"/>
      <c r="BV142" s="66"/>
      <c r="BW142" s="66"/>
      <c r="BX142" s="65"/>
      <c r="BZ142" s="61"/>
      <c r="CA142" s="64"/>
      <c r="CB142" s="63"/>
      <c r="CC142" s="62"/>
      <c r="CE142" s="61"/>
    </row>
    <row r="143" spans="2:83">
      <c r="B143" s="71"/>
      <c r="C143" s="71"/>
      <c r="D143" s="72"/>
      <c r="E143" s="72"/>
      <c r="F143" s="72"/>
      <c r="BO143" s="71"/>
      <c r="BP143" s="64"/>
      <c r="BQ143" s="70"/>
      <c r="BR143" s="69"/>
      <c r="BS143" s="68"/>
      <c r="BT143" s="67"/>
      <c r="BV143" s="66"/>
      <c r="BW143" s="66"/>
      <c r="BX143" s="65"/>
      <c r="BZ143" s="61"/>
      <c r="CA143" s="64"/>
      <c r="CB143" s="63"/>
      <c r="CC143" s="62"/>
      <c r="CE143" s="61"/>
    </row>
    <row r="144" spans="2:83">
      <c r="B144" s="71"/>
      <c r="C144" s="71"/>
      <c r="D144" s="72"/>
      <c r="E144" s="72"/>
      <c r="F144" s="72"/>
      <c r="BO144" s="71"/>
      <c r="BP144" s="64"/>
      <c r="BQ144" s="70"/>
      <c r="BR144" s="69"/>
      <c r="BS144" s="68"/>
      <c r="BT144" s="67"/>
      <c r="BV144" s="66"/>
      <c r="BW144" s="66"/>
      <c r="BX144" s="65"/>
      <c r="BZ144" s="61"/>
      <c r="CA144" s="64"/>
      <c r="CB144" s="63"/>
      <c r="CC144" s="62"/>
      <c r="CE144" s="61"/>
    </row>
    <row r="145" spans="2:83">
      <c r="B145" s="71"/>
      <c r="C145" s="71"/>
      <c r="D145" s="72"/>
      <c r="E145" s="72"/>
      <c r="F145" s="72"/>
      <c r="BO145" s="71"/>
      <c r="BP145" s="64"/>
      <c r="BQ145" s="70"/>
      <c r="BR145" s="69"/>
      <c r="BS145" s="68"/>
      <c r="BT145" s="67"/>
      <c r="BV145" s="66"/>
      <c r="BW145" s="66"/>
      <c r="BX145" s="65"/>
      <c r="BZ145" s="61"/>
      <c r="CA145" s="64"/>
      <c r="CB145" s="63"/>
      <c r="CC145" s="62"/>
      <c r="CE145" s="61"/>
    </row>
    <row r="146" spans="2:83">
      <c r="B146" s="71"/>
      <c r="C146" s="71"/>
      <c r="D146" s="72"/>
      <c r="E146" s="72"/>
      <c r="F146" s="72"/>
      <c r="BO146" s="71"/>
      <c r="BP146" s="64"/>
      <c r="BQ146" s="70"/>
      <c r="BR146" s="69"/>
      <c r="BS146" s="68"/>
      <c r="BT146" s="67"/>
      <c r="BV146" s="66"/>
      <c r="BW146" s="66"/>
      <c r="BX146" s="65"/>
      <c r="BZ146" s="61"/>
      <c r="CA146" s="64"/>
      <c r="CB146" s="63"/>
      <c r="CC146" s="62"/>
      <c r="CE146" s="61"/>
    </row>
    <row r="147" spans="2:83">
      <c r="B147" s="71"/>
      <c r="C147" s="71"/>
      <c r="D147" s="72"/>
      <c r="E147" s="72"/>
      <c r="F147" s="72"/>
      <c r="BO147" s="71"/>
      <c r="BP147" s="64"/>
      <c r="BQ147" s="70"/>
      <c r="BR147" s="69"/>
      <c r="BS147" s="68"/>
      <c r="BT147" s="67"/>
      <c r="BV147" s="66"/>
      <c r="BW147" s="66"/>
      <c r="BX147" s="65"/>
      <c r="BZ147" s="61"/>
      <c r="CA147" s="64"/>
      <c r="CB147" s="63"/>
      <c r="CC147" s="62"/>
      <c r="CE147" s="61"/>
    </row>
    <row r="148" spans="2:83">
      <c r="B148" s="71"/>
      <c r="C148" s="71"/>
      <c r="D148" s="72"/>
      <c r="E148" s="72"/>
      <c r="F148" s="72"/>
      <c r="BO148" s="71"/>
      <c r="BP148" s="64"/>
      <c r="BQ148" s="70"/>
      <c r="BR148" s="69"/>
      <c r="BS148" s="68"/>
      <c r="BT148" s="67"/>
      <c r="BV148" s="66"/>
      <c r="BW148" s="66"/>
      <c r="BX148" s="65"/>
      <c r="BZ148" s="61"/>
      <c r="CA148" s="64"/>
      <c r="CB148" s="63"/>
      <c r="CC148" s="62"/>
      <c r="CE148" s="61"/>
    </row>
    <row r="149" spans="2:83">
      <c r="B149" s="71"/>
      <c r="C149" s="71"/>
      <c r="D149" s="72"/>
      <c r="E149" s="72"/>
      <c r="F149" s="72"/>
      <c r="BO149" s="71"/>
      <c r="BP149" s="64"/>
      <c r="BQ149" s="70"/>
      <c r="BR149" s="69"/>
      <c r="BS149" s="68"/>
      <c r="BT149" s="67"/>
      <c r="BV149" s="66"/>
      <c r="BW149" s="66"/>
      <c r="BX149" s="65"/>
      <c r="BZ149" s="61"/>
      <c r="CA149" s="64"/>
      <c r="CB149" s="63"/>
      <c r="CC149" s="62"/>
      <c r="CE149" s="61"/>
    </row>
    <row r="150" spans="2:83">
      <c r="B150" s="71"/>
      <c r="C150" s="71"/>
      <c r="D150" s="72"/>
      <c r="E150" s="72"/>
      <c r="F150" s="72"/>
      <c r="BO150" s="71"/>
      <c r="BP150" s="64"/>
      <c r="BQ150" s="70"/>
      <c r="BR150" s="69"/>
      <c r="BS150" s="68"/>
      <c r="BT150" s="67"/>
      <c r="BV150" s="66"/>
      <c r="BW150" s="66"/>
      <c r="BX150" s="65"/>
      <c r="BZ150" s="61"/>
      <c r="CA150" s="64"/>
      <c r="CB150" s="63"/>
      <c r="CC150" s="62"/>
      <c r="CE150" s="61"/>
    </row>
    <row r="151" spans="2:83">
      <c r="B151" s="71"/>
      <c r="C151" s="71"/>
      <c r="D151" s="72"/>
      <c r="E151" s="72"/>
      <c r="F151" s="72"/>
      <c r="BO151" s="71"/>
      <c r="BP151" s="64"/>
      <c r="BQ151" s="70"/>
      <c r="BR151" s="69"/>
      <c r="BS151" s="68"/>
      <c r="BT151" s="67"/>
      <c r="BV151" s="66"/>
      <c r="BW151" s="66"/>
      <c r="BX151" s="65"/>
      <c r="BZ151" s="61"/>
      <c r="CA151" s="64"/>
      <c r="CB151" s="63"/>
      <c r="CC151" s="62"/>
      <c r="CE151" s="61"/>
    </row>
    <row r="152" spans="2:83">
      <c r="B152" s="71"/>
      <c r="C152" s="71"/>
      <c r="D152" s="72"/>
      <c r="E152" s="72"/>
      <c r="F152" s="72"/>
      <c r="BO152" s="71"/>
      <c r="BP152" s="64"/>
      <c r="BQ152" s="70"/>
      <c r="BR152" s="69"/>
      <c r="BS152" s="68"/>
      <c r="BT152" s="67"/>
      <c r="BV152" s="66"/>
      <c r="BW152" s="66"/>
      <c r="BX152" s="65"/>
      <c r="BZ152" s="61"/>
      <c r="CA152" s="64"/>
      <c r="CB152" s="63"/>
      <c r="CC152" s="62"/>
      <c r="CE152" s="61"/>
    </row>
    <row r="153" spans="2:83">
      <c r="B153" s="71"/>
      <c r="C153" s="71"/>
      <c r="D153" s="72"/>
      <c r="E153" s="72"/>
      <c r="F153" s="72"/>
      <c r="BO153" s="71"/>
      <c r="BP153" s="64"/>
      <c r="BQ153" s="70"/>
      <c r="BR153" s="69"/>
      <c r="BS153" s="68"/>
      <c r="BT153" s="67"/>
      <c r="BV153" s="66"/>
      <c r="BW153" s="66"/>
      <c r="BX153" s="65"/>
      <c r="BZ153" s="61"/>
      <c r="CA153" s="64"/>
      <c r="CB153" s="63"/>
      <c r="CC153" s="62"/>
      <c r="CE153" s="61"/>
    </row>
    <row r="154" spans="2:83">
      <c r="B154" s="71"/>
      <c r="C154" s="71"/>
      <c r="D154" s="72"/>
      <c r="E154" s="72"/>
      <c r="F154" s="72"/>
      <c r="BO154" s="71"/>
      <c r="BP154" s="64"/>
      <c r="BQ154" s="70"/>
      <c r="BR154" s="69"/>
      <c r="BS154" s="68"/>
      <c r="BT154" s="67"/>
      <c r="BV154" s="66"/>
      <c r="BW154" s="66"/>
      <c r="BX154" s="65"/>
      <c r="BZ154" s="61"/>
      <c r="CA154" s="64"/>
      <c r="CB154" s="63"/>
      <c r="CC154" s="62"/>
      <c r="CE154" s="61"/>
    </row>
    <row r="155" spans="2:83">
      <c r="B155" s="71"/>
      <c r="C155" s="71"/>
      <c r="D155" s="72"/>
      <c r="E155" s="72"/>
      <c r="F155" s="72"/>
      <c r="BO155" s="71"/>
      <c r="BP155" s="64"/>
      <c r="BQ155" s="70"/>
      <c r="BR155" s="69"/>
      <c r="BS155" s="68"/>
      <c r="BT155" s="67"/>
      <c r="BV155" s="66"/>
      <c r="BW155" s="66"/>
      <c r="BX155" s="65"/>
      <c r="BZ155" s="61"/>
      <c r="CA155" s="64"/>
      <c r="CB155" s="63"/>
      <c r="CC155" s="62"/>
      <c r="CE155" s="61"/>
    </row>
    <row r="156" spans="2:83">
      <c r="B156" s="71"/>
      <c r="C156" s="71"/>
      <c r="D156" s="72"/>
      <c r="E156" s="72"/>
      <c r="F156" s="72"/>
      <c r="BO156" s="71"/>
      <c r="BP156" s="64"/>
      <c r="BQ156" s="70"/>
      <c r="BR156" s="69"/>
      <c r="BS156" s="68"/>
      <c r="BT156" s="67"/>
      <c r="BV156" s="66"/>
      <c r="BW156" s="66"/>
      <c r="BX156" s="65"/>
      <c r="BZ156" s="61"/>
      <c r="CA156" s="64"/>
      <c r="CB156" s="63"/>
      <c r="CC156" s="62"/>
      <c r="CE156" s="61"/>
    </row>
    <row r="157" spans="2:83">
      <c r="B157" s="71"/>
      <c r="C157" s="71"/>
      <c r="D157" s="72"/>
      <c r="E157" s="72"/>
      <c r="F157" s="72"/>
      <c r="BO157" s="71"/>
      <c r="BP157" s="64"/>
      <c r="BQ157" s="70"/>
      <c r="BR157" s="69"/>
      <c r="BS157" s="68"/>
      <c r="BT157" s="67"/>
      <c r="BV157" s="66"/>
      <c r="BW157" s="66"/>
      <c r="BX157" s="65"/>
      <c r="BZ157" s="61"/>
      <c r="CA157" s="64"/>
      <c r="CB157" s="63"/>
      <c r="CC157" s="62"/>
      <c r="CE157" s="61"/>
    </row>
    <row r="158" spans="2:83">
      <c r="B158" s="71"/>
      <c r="C158" s="71"/>
      <c r="D158" s="72"/>
      <c r="E158" s="72"/>
      <c r="F158" s="72"/>
      <c r="BO158" s="71"/>
      <c r="BP158" s="64"/>
      <c r="BQ158" s="70"/>
      <c r="BR158" s="69"/>
      <c r="BS158" s="68"/>
      <c r="BT158" s="67"/>
      <c r="BV158" s="66"/>
      <c r="BW158" s="66"/>
      <c r="BX158" s="65"/>
      <c r="BZ158" s="61"/>
      <c r="CA158" s="64"/>
      <c r="CB158" s="63"/>
      <c r="CC158" s="62"/>
      <c r="CE158" s="61"/>
    </row>
    <row r="159" spans="2:83">
      <c r="B159" s="71"/>
      <c r="C159" s="71"/>
      <c r="D159" s="72"/>
      <c r="E159" s="72"/>
      <c r="F159" s="72"/>
      <c r="BO159" s="71"/>
      <c r="BP159" s="64"/>
      <c r="BQ159" s="70"/>
      <c r="BR159" s="69"/>
      <c r="BS159" s="68"/>
      <c r="BT159" s="67"/>
      <c r="BV159" s="66"/>
      <c r="BW159" s="66"/>
      <c r="BX159" s="65"/>
      <c r="BZ159" s="61"/>
      <c r="CA159" s="64"/>
      <c r="CB159" s="63"/>
      <c r="CC159" s="62"/>
      <c r="CE159" s="61"/>
    </row>
    <row r="160" spans="2:83">
      <c r="B160" s="71"/>
      <c r="C160" s="71"/>
      <c r="D160" s="72"/>
      <c r="E160" s="72"/>
      <c r="F160" s="72"/>
      <c r="BO160" s="71"/>
      <c r="BP160" s="64"/>
      <c r="BQ160" s="70"/>
      <c r="BR160" s="69"/>
      <c r="BS160" s="68"/>
      <c r="BT160" s="67"/>
      <c r="BV160" s="66"/>
      <c r="BW160" s="66"/>
      <c r="BX160" s="65"/>
      <c r="BZ160" s="61"/>
      <c r="CA160" s="64"/>
      <c r="CB160" s="63"/>
      <c r="CC160" s="62"/>
      <c r="CE160" s="61"/>
    </row>
    <row r="161" spans="2:83">
      <c r="B161" s="71"/>
      <c r="C161" s="71"/>
      <c r="D161" s="72"/>
      <c r="E161" s="72"/>
      <c r="F161" s="72"/>
      <c r="BO161" s="71"/>
      <c r="BP161" s="64"/>
      <c r="BQ161" s="70"/>
      <c r="BR161" s="69"/>
      <c r="BS161" s="68"/>
      <c r="BT161" s="67"/>
      <c r="BV161" s="66"/>
      <c r="BW161" s="66"/>
      <c r="BX161" s="65"/>
      <c r="BZ161" s="61"/>
      <c r="CA161" s="64"/>
      <c r="CB161" s="63"/>
      <c r="CC161" s="62"/>
      <c r="CE161" s="61"/>
    </row>
    <row r="162" spans="2:83">
      <c r="B162" s="71"/>
      <c r="C162" s="71"/>
      <c r="D162" s="72"/>
      <c r="E162" s="72"/>
      <c r="F162" s="72"/>
      <c r="BO162" s="71"/>
      <c r="BP162" s="64"/>
      <c r="BQ162" s="70"/>
      <c r="BR162" s="69"/>
      <c r="BS162" s="68"/>
      <c r="BT162" s="67"/>
      <c r="BV162" s="66"/>
      <c r="BW162" s="66"/>
      <c r="BX162" s="65"/>
      <c r="BZ162" s="61"/>
      <c r="CA162" s="64"/>
      <c r="CB162" s="63"/>
      <c r="CC162" s="62"/>
      <c r="CE162" s="61"/>
    </row>
    <row r="163" spans="2:83">
      <c r="B163" s="71"/>
      <c r="C163" s="71"/>
      <c r="D163" s="72"/>
      <c r="E163" s="72"/>
      <c r="F163" s="72"/>
      <c r="BO163" s="71"/>
      <c r="BP163" s="64"/>
      <c r="BQ163" s="70"/>
      <c r="BR163" s="69"/>
      <c r="BS163" s="68"/>
      <c r="BT163" s="67"/>
      <c r="BV163" s="66"/>
      <c r="BW163" s="66"/>
      <c r="BX163" s="65"/>
      <c r="BZ163" s="61"/>
      <c r="CA163" s="64"/>
      <c r="CB163" s="63"/>
      <c r="CC163" s="62"/>
      <c r="CE163" s="61"/>
    </row>
    <row r="164" spans="2:83">
      <c r="B164" s="71"/>
      <c r="C164" s="71"/>
      <c r="D164" s="72"/>
      <c r="E164" s="72"/>
      <c r="F164" s="72"/>
      <c r="BO164" s="71"/>
      <c r="BP164" s="64"/>
      <c r="BQ164" s="70"/>
      <c r="BR164" s="69"/>
      <c r="BS164" s="68"/>
      <c r="BT164" s="67"/>
      <c r="BV164" s="66"/>
      <c r="BW164" s="66"/>
      <c r="BX164" s="65"/>
      <c r="BZ164" s="61"/>
      <c r="CA164" s="64"/>
      <c r="CB164" s="63"/>
      <c r="CC164" s="62"/>
      <c r="CE164" s="61"/>
    </row>
    <row r="165" spans="2:83">
      <c r="B165" s="71"/>
      <c r="C165" s="71"/>
      <c r="D165" s="72"/>
      <c r="E165" s="72"/>
      <c r="F165" s="72"/>
      <c r="BO165" s="71"/>
      <c r="BP165" s="64"/>
      <c r="BQ165" s="70"/>
      <c r="BR165" s="69"/>
      <c r="BS165" s="68"/>
      <c r="BT165" s="67"/>
      <c r="BV165" s="66"/>
      <c r="BW165" s="66"/>
      <c r="BX165" s="65"/>
      <c r="BZ165" s="61"/>
      <c r="CA165" s="64"/>
      <c r="CB165" s="63"/>
      <c r="CC165" s="62"/>
      <c r="CE165" s="61"/>
    </row>
    <row r="166" spans="2:83">
      <c r="B166" s="71"/>
      <c r="C166" s="71"/>
      <c r="D166" s="72"/>
      <c r="E166" s="72"/>
      <c r="F166" s="72"/>
      <c r="BO166" s="71"/>
      <c r="BP166" s="64"/>
      <c r="BQ166" s="70"/>
      <c r="BR166" s="69"/>
      <c r="BS166" s="68"/>
      <c r="BT166" s="67"/>
      <c r="BV166" s="66"/>
      <c r="BW166" s="66"/>
      <c r="BX166" s="65"/>
      <c r="BZ166" s="61"/>
      <c r="CA166" s="64"/>
      <c r="CB166" s="63"/>
      <c r="CC166" s="62"/>
      <c r="CE166" s="61"/>
    </row>
    <row r="167" spans="2:83">
      <c r="B167" s="71"/>
      <c r="C167" s="71"/>
      <c r="D167" s="72"/>
      <c r="E167" s="72"/>
      <c r="F167" s="72"/>
      <c r="BO167" s="71"/>
      <c r="BP167" s="64"/>
      <c r="BQ167" s="70"/>
      <c r="BR167" s="69"/>
      <c r="BS167" s="68"/>
      <c r="BT167" s="67"/>
      <c r="BV167" s="66"/>
      <c r="BW167" s="66"/>
      <c r="BX167" s="65"/>
      <c r="BZ167" s="61"/>
      <c r="CA167" s="64"/>
      <c r="CB167" s="63"/>
      <c r="CC167" s="62"/>
      <c r="CE167" s="61"/>
    </row>
    <row r="168" spans="2:83">
      <c r="B168" s="71"/>
      <c r="C168" s="71"/>
      <c r="D168" s="72"/>
      <c r="E168" s="72"/>
      <c r="F168" s="72"/>
      <c r="BO168" s="71"/>
      <c r="BP168" s="64"/>
      <c r="BQ168" s="70"/>
      <c r="BR168" s="69"/>
      <c r="BS168" s="68"/>
      <c r="BT168" s="67"/>
      <c r="BV168" s="66"/>
      <c r="BW168" s="66"/>
      <c r="BX168" s="65"/>
      <c r="BZ168" s="61"/>
      <c r="CA168" s="64"/>
      <c r="CB168" s="63"/>
      <c r="CC168" s="62"/>
      <c r="CE168" s="61"/>
    </row>
    <row r="169" spans="2:83">
      <c r="B169" s="71"/>
      <c r="C169" s="71"/>
      <c r="D169" s="72"/>
      <c r="E169" s="72"/>
      <c r="F169" s="72"/>
      <c r="BO169" s="71"/>
      <c r="BP169" s="64"/>
      <c r="BQ169" s="70"/>
      <c r="BR169" s="69"/>
      <c r="BS169" s="68"/>
      <c r="BT169" s="67"/>
      <c r="BV169" s="66"/>
      <c r="BW169" s="66"/>
      <c r="BX169" s="65"/>
      <c r="BZ169" s="61"/>
      <c r="CA169" s="64"/>
      <c r="CB169" s="63"/>
      <c r="CC169" s="62"/>
      <c r="CE169" s="61"/>
    </row>
    <row r="170" spans="2:83">
      <c r="B170" s="71"/>
      <c r="C170" s="71"/>
      <c r="D170" s="72"/>
      <c r="E170" s="72"/>
      <c r="F170" s="72"/>
      <c r="BO170" s="71"/>
      <c r="BP170" s="64"/>
      <c r="BQ170" s="70"/>
      <c r="BR170" s="69"/>
      <c r="BS170" s="68"/>
      <c r="BT170" s="67"/>
      <c r="BV170" s="66"/>
      <c r="BW170" s="66"/>
      <c r="BX170" s="65"/>
      <c r="BZ170" s="61"/>
      <c r="CA170" s="64"/>
      <c r="CB170" s="63"/>
      <c r="CC170" s="62"/>
      <c r="CE170" s="61"/>
    </row>
    <row r="171" spans="2:83">
      <c r="B171" s="71"/>
      <c r="C171" s="71"/>
      <c r="D171" s="72"/>
      <c r="E171" s="72"/>
      <c r="F171" s="72"/>
      <c r="BO171" s="71"/>
      <c r="BP171" s="64"/>
      <c r="BQ171" s="70"/>
      <c r="BR171" s="69"/>
      <c r="BS171" s="68"/>
      <c r="BT171" s="67"/>
      <c r="BV171" s="66"/>
      <c r="BW171" s="66"/>
      <c r="BX171" s="65"/>
      <c r="BZ171" s="61"/>
      <c r="CA171" s="64"/>
      <c r="CB171" s="63"/>
      <c r="CC171" s="62"/>
      <c r="CE171" s="61"/>
    </row>
    <row r="172" spans="2:83">
      <c r="B172" s="71"/>
      <c r="C172" s="71"/>
      <c r="D172" s="72"/>
      <c r="E172" s="72"/>
      <c r="F172" s="72"/>
      <c r="BO172" s="71"/>
      <c r="BP172" s="64"/>
      <c r="BQ172" s="70"/>
      <c r="BR172" s="69"/>
      <c r="BS172" s="68"/>
      <c r="BT172" s="67"/>
      <c r="BV172" s="66"/>
      <c r="BW172" s="66"/>
      <c r="BX172" s="65"/>
      <c r="BZ172" s="61"/>
      <c r="CA172" s="64"/>
      <c r="CB172" s="63"/>
      <c r="CC172" s="62"/>
      <c r="CE172" s="61"/>
    </row>
    <row r="173" spans="2:83">
      <c r="B173" s="71"/>
      <c r="C173" s="71"/>
      <c r="D173" s="72"/>
      <c r="E173" s="72"/>
      <c r="F173" s="72"/>
      <c r="BO173" s="71"/>
      <c r="BP173" s="64"/>
      <c r="BQ173" s="70"/>
      <c r="BR173" s="69"/>
      <c r="BS173" s="68"/>
      <c r="BT173" s="67"/>
      <c r="BV173" s="66"/>
      <c r="BW173" s="66"/>
      <c r="BX173" s="65"/>
      <c r="BZ173" s="61"/>
      <c r="CA173" s="64"/>
      <c r="CB173" s="63"/>
      <c r="CC173" s="62"/>
      <c r="CE173" s="61"/>
    </row>
    <row r="174" spans="2:83">
      <c r="B174" s="71"/>
      <c r="C174" s="71"/>
      <c r="D174" s="72"/>
      <c r="E174" s="72"/>
      <c r="F174" s="72"/>
      <c r="BO174" s="71"/>
      <c r="BP174" s="64"/>
      <c r="BQ174" s="70"/>
      <c r="BR174" s="69"/>
      <c r="BS174" s="68"/>
      <c r="BT174" s="67"/>
      <c r="BV174" s="66"/>
      <c r="BW174" s="66"/>
      <c r="BX174" s="65"/>
      <c r="BZ174" s="61"/>
      <c r="CA174" s="64"/>
      <c r="CB174" s="63"/>
      <c r="CC174" s="62"/>
      <c r="CE174" s="61"/>
    </row>
    <row r="175" spans="2:83">
      <c r="B175" s="71"/>
      <c r="C175" s="71"/>
      <c r="D175" s="72"/>
      <c r="E175" s="72"/>
      <c r="F175" s="72"/>
      <c r="BO175" s="71"/>
      <c r="BP175" s="64"/>
      <c r="BQ175" s="70"/>
      <c r="BR175" s="69"/>
      <c r="BS175" s="68"/>
      <c r="BT175" s="67"/>
      <c r="BV175" s="66"/>
      <c r="BW175" s="66"/>
      <c r="BX175" s="65"/>
      <c r="BZ175" s="61"/>
      <c r="CA175" s="64"/>
      <c r="CB175" s="63"/>
      <c r="CC175" s="62"/>
      <c r="CE175" s="61"/>
    </row>
    <row r="176" spans="2:83">
      <c r="B176" s="71"/>
      <c r="C176" s="71"/>
      <c r="D176" s="72"/>
      <c r="E176" s="72"/>
      <c r="F176" s="72"/>
      <c r="BO176" s="71"/>
      <c r="BP176" s="64"/>
      <c r="BQ176" s="70"/>
      <c r="BR176" s="69"/>
      <c r="BS176" s="68"/>
      <c r="BT176" s="67"/>
      <c r="BV176" s="66"/>
      <c r="BW176" s="66"/>
      <c r="BX176" s="65"/>
      <c r="BZ176" s="61"/>
      <c r="CA176" s="64"/>
      <c r="CB176" s="63"/>
      <c r="CC176" s="62"/>
      <c r="CE176" s="61"/>
    </row>
    <row r="177" spans="2:83">
      <c r="B177" s="71"/>
      <c r="C177" s="71"/>
      <c r="D177" s="72"/>
      <c r="E177" s="72"/>
      <c r="F177" s="72"/>
      <c r="BO177" s="71"/>
      <c r="BP177" s="64"/>
      <c r="BQ177" s="70"/>
      <c r="BR177" s="69"/>
      <c r="BS177" s="68"/>
      <c r="BT177" s="67"/>
      <c r="BV177" s="66"/>
      <c r="BW177" s="66"/>
      <c r="BX177" s="65"/>
      <c r="BZ177" s="61"/>
      <c r="CA177" s="64"/>
      <c r="CB177" s="63"/>
      <c r="CC177" s="62"/>
      <c r="CE177" s="61"/>
    </row>
    <row r="178" spans="2:83">
      <c r="B178" s="71"/>
      <c r="C178" s="71"/>
      <c r="D178" s="72"/>
      <c r="E178" s="72"/>
      <c r="F178" s="72"/>
      <c r="BO178" s="71"/>
      <c r="BP178" s="64"/>
      <c r="BQ178" s="70"/>
      <c r="BR178" s="69"/>
      <c r="BS178" s="68"/>
      <c r="BT178" s="67"/>
      <c r="BV178" s="66"/>
      <c r="BW178" s="66"/>
      <c r="BX178" s="65"/>
      <c r="BZ178" s="61"/>
      <c r="CA178" s="64"/>
      <c r="CB178" s="63"/>
      <c r="CC178" s="62"/>
      <c r="CE178" s="61"/>
    </row>
    <row r="179" spans="2:83">
      <c r="B179" s="71"/>
      <c r="C179" s="71"/>
      <c r="D179" s="72"/>
      <c r="E179" s="72"/>
      <c r="F179" s="72"/>
      <c r="BO179" s="71"/>
      <c r="BP179" s="64"/>
      <c r="BQ179" s="70"/>
      <c r="BR179" s="69"/>
      <c r="BS179" s="68"/>
      <c r="BT179" s="67"/>
      <c r="BV179" s="66"/>
      <c r="BW179" s="66"/>
      <c r="BX179" s="65"/>
      <c r="BZ179" s="61"/>
      <c r="CA179" s="64"/>
      <c r="CB179" s="63"/>
      <c r="CC179" s="62"/>
      <c r="CE179" s="61"/>
    </row>
    <row r="180" spans="2:83">
      <c r="B180" s="71"/>
      <c r="C180" s="71"/>
      <c r="D180" s="72"/>
      <c r="E180" s="72"/>
      <c r="F180" s="72"/>
      <c r="BO180" s="71"/>
      <c r="BP180" s="64"/>
      <c r="BQ180" s="70"/>
      <c r="BR180" s="69"/>
      <c r="BS180" s="68"/>
      <c r="BT180" s="67"/>
      <c r="BV180" s="66"/>
      <c r="BW180" s="66"/>
      <c r="BX180" s="65"/>
      <c r="BZ180" s="61"/>
      <c r="CA180" s="64"/>
      <c r="CB180" s="63"/>
      <c r="CC180" s="62"/>
      <c r="CE180" s="61"/>
    </row>
    <row r="181" spans="2:83">
      <c r="B181" s="71"/>
      <c r="C181" s="71"/>
      <c r="D181" s="72"/>
      <c r="E181" s="72"/>
      <c r="F181" s="72"/>
      <c r="BO181" s="71"/>
      <c r="BP181" s="64"/>
      <c r="BQ181" s="70"/>
      <c r="BR181" s="69"/>
      <c r="BS181" s="68"/>
      <c r="BT181" s="67"/>
      <c r="BV181" s="66"/>
      <c r="BW181" s="66"/>
      <c r="BX181" s="65"/>
      <c r="BZ181" s="61"/>
      <c r="CA181" s="64"/>
      <c r="CB181" s="63"/>
      <c r="CC181" s="62"/>
      <c r="CE181" s="61"/>
    </row>
    <row r="182" spans="2:83">
      <c r="B182" s="71"/>
      <c r="C182" s="71"/>
      <c r="D182" s="72"/>
      <c r="E182" s="72"/>
      <c r="F182" s="72"/>
      <c r="BO182" s="71"/>
      <c r="BP182" s="64"/>
      <c r="BQ182" s="70"/>
      <c r="BR182" s="69"/>
      <c r="BS182" s="68"/>
      <c r="BT182" s="67"/>
      <c r="BV182" s="66"/>
      <c r="BW182" s="66"/>
      <c r="BX182" s="65"/>
      <c r="BZ182" s="61"/>
      <c r="CA182" s="64"/>
      <c r="CB182" s="63"/>
      <c r="CC182" s="62"/>
      <c r="CE182" s="61"/>
    </row>
    <row r="183" spans="2:83">
      <c r="B183" s="71"/>
      <c r="C183" s="71"/>
      <c r="D183" s="72"/>
      <c r="E183" s="72"/>
      <c r="F183" s="72"/>
      <c r="BO183" s="71"/>
      <c r="BP183" s="64"/>
      <c r="BQ183" s="70"/>
      <c r="BR183" s="69"/>
      <c r="BS183" s="68"/>
      <c r="BT183" s="67"/>
      <c r="BV183" s="66"/>
      <c r="BW183" s="66"/>
      <c r="BX183" s="65"/>
      <c r="BZ183" s="61"/>
      <c r="CA183" s="64"/>
      <c r="CB183" s="63"/>
      <c r="CC183" s="62"/>
      <c r="CE183" s="61"/>
    </row>
    <row r="184" spans="2:83">
      <c r="B184" s="71"/>
      <c r="C184" s="71"/>
      <c r="D184" s="72"/>
      <c r="E184" s="72"/>
      <c r="F184" s="72"/>
      <c r="BO184" s="71"/>
      <c r="BP184" s="64"/>
      <c r="BQ184" s="70"/>
      <c r="BR184" s="69"/>
      <c r="BS184" s="68"/>
      <c r="BT184" s="67"/>
      <c r="BV184" s="66"/>
      <c r="BW184" s="66"/>
      <c r="BX184" s="65"/>
      <c r="BZ184" s="61"/>
      <c r="CA184" s="64"/>
      <c r="CB184" s="63"/>
      <c r="CC184" s="62"/>
      <c r="CE184" s="61"/>
    </row>
    <row r="185" spans="2:83">
      <c r="B185" s="71"/>
      <c r="C185" s="71"/>
      <c r="D185" s="72"/>
      <c r="E185" s="72"/>
      <c r="F185" s="72"/>
      <c r="BO185" s="71"/>
      <c r="BP185" s="64"/>
      <c r="BQ185" s="70"/>
      <c r="BR185" s="69"/>
      <c r="BS185" s="68"/>
      <c r="BT185" s="67"/>
      <c r="BV185" s="66"/>
      <c r="BW185" s="66"/>
      <c r="BX185" s="65"/>
      <c r="BZ185" s="61"/>
      <c r="CA185" s="64"/>
      <c r="CB185" s="63"/>
      <c r="CC185" s="62"/>
      <c r="CE185" s="61"/>
    </row>
    <row r="186" spans="2:83">
      <c r="B186" s="71"/>
      <c r="C186" s="71"/>
      <c r="D186" s="72"/>
      <c r="E186" s="72"/>
      <c r="F186" s="72"/>
      <c r="BO186" s="71"/>
      <c r="BP186" s="64"/>
      <c r="BQ186" s="70"/>
      <c r="BR186" s="69"/>
      <c r="BS186" s="68"/>
      <c r="BT186" s="67"/>
      <c r="BV186" s="66"/>
      <c r="BW186" s="66"/>
      <c r="BX186" s="65"/>
      <c r="BZ186" s="61"/>
      <c r="CA186" s="64"/>
      <c r="CB186" s="63"/>
      <c r="CC186" s="62"/>
      <c r="CE186" s="61"/>
    </row>
    <row r="187" spans="2:83">
      <c r="B187" s="71"/>
      <c r="C187" s="71"/>
      <c r="D187" s="72"/>
      <c r="E187" s="72"/>
      <c r="F187" s="72"/>
      <c r="BO187" s="71"/>
      <c r="BP187" s="64"/>
      <c r="BQ187" s="70"/>
      <c r="BR187" s="69"/>
      <c r="BS187" s="68"/>
      <c r="BT187" s="67"/>
      <c r="BV187" s="66"/>
      <c r="BW187" s="66"/>
      <c r="BX187" s="65"/>
      <c r="BZ187" s="61"/>
      <c r="CA187" s="64"/>
      <c r="CB187" s="63"/>
      <c r="CC187" s="62"/>
      <c r="CE187" s="61"/>
    </row>
    <row r="188" spans="2:83">
      <c r="B188" s="71"/>
      <c r="C188" s="71"/>
      <c r="D188" s="72"/>
      <c r="E188" s="72"/>
      <c r="F188" s="72"/>
      <c r="BO188" s="71"/>
      <c r="BP188" s="64"/>
      <c r="BQ188" s="70"/>
      <c r="BR188" s="69"/>
      <c r="BS188" s="68"/>
      <c r="BT188" s="67"/>
      <c r="BV188" s="66"/>
      <c r="BW188" s="66"/>
      <c r="BX188" s="65"/>
      <c r="BZ188" s="61"/>
      <c r="CA188" s="64"/>
      <c r="CB188" s="63"/>
      <c r="CC188" s="62"/>
      <c r="CE188" s="61"/>
    </row>
    <row r="189" spans="2:83">
      <c r="B189" s="71"/>
      <c r="C189" s="71"/>
      <c r="D189" s="72"/>
      <c r="E189" s="72"/>
      <c r="F189" s="72"/>
      <c r="BO189" s="71"/>
      <c r="BP189" s="64"/>
      <c r="BQ189" s="70"/>
      <c r="BR189" s="69"/>
      <c r="BS189" s="68"/>
      <c r="BT189" s="67"/>
      <c r="BV189" s="66"/>
      <c r="BW189" s="66"/>
      <c r="BX189" s="65"/>
      <c r="BZ189" s="61"/>
      <c r="CA189" s="64"/>
      <c r="CB189" s="63"/>
      <c r="CC189" s="62"/>
      <c r="CE189" s="61"/>
    </row>
    <row r="190" spans="2:83">
      <c r="B190" s="71"/>
      <c r="C190" s="71"/>
      <c r="D190" s="72"/>
      <c r="E190" s="72"/>
      <c r="F190" s="72"/>
      <c r="BO190" s="71"/>
      <c r="BP190" s="64"/>
      <c r="BQ190" s="70"/>
      <c r="BR190" s="69"/>
      <c r="BS190" s="68"/>
      <c r="BT190" s="67"/>
      <c r="BV190" s="66"/>
      <c r="BW190" s="66"/>
      <c r="BX190" s="65"/>
      <c r="BZ190" s="61"/>
      <c r="CA190" s="64"/>
      <c r="CB190" s="63"/>
      <c r="CC190" s="62"/>
      <c r="CE190" s="61"/>
    </row>
    <row r="191" spans="2:83">
      <c r="B191" s="71"/>
      <c r="C191" s="71"/>
      <c r="D191" s="72"/>
      <c r="E191" s="72"/>
      <c r="F191" s="72"/>
      <c r="BO191" s="71"/>
      <c r="BP191" s="64"/>
      <c r="BQ191" s="70"/>
      <c r="BR191" s="69"/>
      <c r="BS191" s="68"/>
      <c r="BT191" s="67"/>
      <c r="BV191" s="66"/>
      <c r="BW191" s="66"/>
      <c r="BX191" s="65"/>
      <c r="BZ191" s="61"/>
      <c r="CA191" s="64"/>
      <c r="CB191" s="63"/>
      <c r="CC191" s="62"/>
      <c r="CE191" s="61"/>
    </row>
    <row r="192" spans="2:83">
      <c r="B192" s="71"/>
      <c r="C192" s="71"/>
      <c r="D192" s="72"/>
      <c r="E192" s="72"/>
      <c r="F192" s="72"/>
      <c r="BO192" s="71"/>
      <c r="BP192" s="64"/>
      <c r="BQ192" s="70"/>
      <c r="BR192" s="69"/>
      <c r="BS192" s="68"/>
      <c r="BT192" s="67"/>
      <c r="BV192" s="66"/>
      <c r="BW192" s="66"/>
      <c r="BX192" s="65"/>
      <c r="BZ192" s="61"/>
      <c r="CA192" s="64"/>
      <c r="CB192" s="63"/>
      <c r="CC192" s="62"/>
      <c r="CE192" s="61"/>
    </row>
    <row r="193" spans="2:83">
      <c r="B193" s="71"/>
      <c r="C193" s="71"/>
      <c r="D193" s="72"/>
      <c r="E193" s="72"/>
      <c r="F193" s="72"/>
      <c r="BO193" s="71"/>
      <c r="BP193" s="64"/>
      <c r="BQ193" s="70"/>
      <c r="BR193" s="69"/>
      <c r="BS193" s="68"/>
      <c r="BT193" s="67"/>
      <c r="BV193" s="66"/>
      <c r="BW193" s="66"/>
      <c r="BX193" s="65"/>
      <c r="BZ193" s="61"/>
      <c r="CA193" s="64"/>
      <c r="CB193" s="63"/>
      <c r="CC193" s="62"/>
      <c r="CE193" s="61"/>
    </row>
    <row r="194" spans="2:83">
      <c r="B194" s="71"/>
      <c r="C194" s="71"/>
      <c r="D194" s="72"/>
      <c r="E194" s="72"/>
      <c r="F194" s="72"/>
      <c r="BO194" s="71"/>
      <c r="BP194" s="64"/>
      <c r="BQ194" s="70"/>
      <c r="BR194" s="69"/>
      <c r="BS194" s="68"/>
      <c r="BT194" s="67"/>
      <c r="BV194" s="66"/>
      <c r="BW194" s="66"/>
      <c r="BX194" s="65"/>
      <c r="BZ194" s="61"/>
      <c r="CA194" s="64"/>
      <c r="CB194" s="63"/>
      <c r="CC194" s="62"/>
      <c r="CE194" s="61"/>
    </row>
    <row r="195" spans="2:83">
      <c r="B195" s="71"/>
      <c r="C195" s="71"/>
      <c r="D195" s="72"/>
      <c r="E195" s="72"/>
      <c r="F195" s="72"/>
      <c r="BO195" s="71"/>
      <c r="BP195" s="64"/>
      <c r="BQ195" s="70"/>
      <c r="BR195" s="69"/>
      <c r="BS195" s="68"/>
      <c r="BT195" s="67"/>
      <c r="BV195" s="66"/>
      <c r="BW195" s="66"/>
      <c r="BX195" s="65"/>
      <c r="BZ195" s="61"/>
      <c r="CA195" s="64"/>
      <c r="CB195" s="63"/>
      <c r="CC195" s="62"/>
      <c r="CE195" s="61"/>
    </row>
    <row r="196" spans="2:83">
      <c r="B196" s="71"/>
      <c r="C196" s="71"/>
      <c r="D196" s="72"/>
      <c r="E196" s="72"/>
      <c r="F196" s="72"/>
      <c r="BO196" s="71"/>
      <c r="BP196" s="64"/>
      <c r="BQ196" s="70"/>
      <c r="BR196" s="69"/>
      <c r="BS196" s="68"/>
      <c r="BT196" s="67"/>
      <c r="BV196" s="66"/>
      <c r="BW196" s="66"/>
      <c r="BX196" s="65"/>
      <c r="BZ196" s="61"/>
      <c r="CA196" s="64"/>
      <c r="CB196" s="63"/>
      <c r="CC196" s="62"/>
      <c r="CE196" s="61"/>
    </row>
    <row r="197" spans="2:83">
      <c r="B197" s="71"/>
      <c r="C197" s="71"/>
      <c r="D197" s="72"/>
      <c r="E197" s="72"/>
      <c r="F197" s="72"/>
      <c r="BO197" s="71"/>
      <c r="BP197" s="64"/>
      <c r="BQ197" s="70"/>
      <c r="BR197" s="69"/>
      <c r="BS197" s="68"/>
      <c r="BT197" s="67"/>
      <c r="BV197" s="66"/>
      <c r="BW197" s="66"/>
      <c r="BX197" s="65"/>
      <c r="BZ197" s="61"/>
      <c r="CA197" s="64"/>
      <c r="CB197" s="63"/>
      <c r="CC197" s="62"/>
      <c r="CE197" s="61"/>
    </row>
    <row r="198" spans="2:83">
      <c r="B198" s="71"/>
      <c r="C198" s="71"/>
      <c r="D198" s="72"/>
      <c r="E198" s="72"/>
      <c r="F198" s="72"/>
      <c r="BO198" s="71"/>
      <c r="BP198" s="64"/>
      <c r="BQ198" s="70"/>
      <c r="BR198" s="69"/>
      <c r="BS198" s="68"/>
      <c r="BT198" s="67"/>
      <c r="BV198" s="66"/>
      <c r="BW198" s="66"/>
      <c r="BX198" s="65"/>
      <c r="BZ198" s="61"/>
      <c r="CA198" s="64"/>
      <c r="CB198" s="63"/>
      <c r="CC198" s="62"/>
      <c r="CE198" s="61"/>
    </row>
    <row r="199" spans="2:83">
      <c r="B199" s="71"/>
      <c r="C199" s="71"/>
      <c r="D199" s="72"/>
      <c r="E199" s="72"/>
      <c r="F199" s="72"/>
      <c r="BO199" s="71"/>
      <c r="BP199" s="64"/>
      <c r="BQ199" s="70"/>
      <c r="BR199" s="69"/>
      <c r="BS199" s="68"/>
      <c r="BT199" s="67"/>
      <c r="BV199" s="66"/>
      <c r="BW199" s="66"/>
      <c r="BX199" s="65"/>
      <c r="BZ199" s="61"/>
      <c r="CA199" s="64"/>
      <c r="CB199" s="63"/>
      <c r="CC199" s="62"/>
      <c r="CE199" s="61"/>
    </row>
    <row r="200" spans="2:83">
      <c r="B200" s="71"/>
      <c r="C200" s="71"/>
      <c r="D200" s="72"/>
      <c r="E200" s="72"/>
      <c r="F200" s="72"/>
      <c r="BO200" s="71"/>
      <c r="BP200" s="64"/>
      <c r="BQ200" s="70"/>
      <c r="BR200" s="69"/>
      <c r="BS200" s="68"/>
      <c r="BT200" s="67"/>
      <c r="BV200" s="66"/>
      <c r="BW200" s="66"/>
      <c r="BX200" s="65"/>
      <c r="BZ200" s="61"/>
      <c r="CA200" s="64"/>
      <c r="CB200" s="63"/>
      <c r="CC200" s="62"/>
      <c r="CE200" s="61"/>
    </row>
    <row r="201" spans="2:83">
      <c r="B201" s="71"/>
      <c r="C201" s="71"/>
      <c r="D201" s="72"/>
      <c r="E201" s="72"/>
      <c r="F201" s="72"/>
      <c r="BO201" s="71"/>
      <c r="BP201" s="64"/>
      <c r="BQ201" s="70"/>
      <c r="BR201" s="69"/>
      <c r="BS201" s="68"/>
      <c r="BT201" s="67"/>
      <c r="BV201" s="66"/>
      <c r="BW201" s="66"/>
      <c r="BX201" s="65"/>
      <c r="BZ201" s="61"/>
      <c r="CA201" s="64"/>
      <c r="CB201" s="63"/>
      <c r="CC201" s="62"/>
      <c r="CE201" s="61"/>
    </row>
    <row r="202" spans="2:83">
      <c r="B202" s="71"/>
      <c r="C202" s="71"/>
      <c r="D202" s="72"/>
      <c r="E202" s="72"/>
      <c r="F202" s="72"/>
      <c r="BO202" s="71"/>
      <c r="BP202" s="64"/>
      <c r="BQ202" s="70"/>
      <c r="BR202" s="69"/>
      <c r="BS202" s="68"/>
      <c r="BT202" s="67"/>
      <c r="BV202" s="66"/>
      <c r="BW202" s="66"/>
      <c r="BX202" s="65"/>
      <c r="BZ202" s="61"/>
      <c r="CA202" s="64"/>
      <c r="CB202" s="63"/>
      <c r="CC202" s="62"/>
      <c r="CE202" s="61"/>
    </row>
    <row r="203" spans="2:83">
      <c r="B203" s="71"/>
      <c r="C203" s="71"/>
      <c r="D203" s="72"/>
      <c r="E203" s="72"/>
      <c r="F203" s="72"/>
      <c r="BO203" s="71"/>
      <c r="BP203" s="64"/>
      <c r="BQ203" s="70"/>
      <c r="BR203" s="69"/>
      <c r="BS203" s="68"/>
      <c r="BT203" s="67"/>
      <c r="BV203" s="66"/>
      <c r="BW203" s="66"/>
      <c r="BX203" s="65"/>
      <c r="BZ203" s="61"/>
      <c r="CA203" s="64"/>
      <c r="CB203" s="63"/>
      <c r="CC203" s="62"/>
      <c r="CE203" s="61"/>
    </row>
    <row r="204" spans="2:83">
      <c r="B204" s="71"/>
      <c r="C204" s="71"/>
      <c r="D204" s="72"/>
      <c r="E204" s="72"/>
      <c r="F204" s="72"/>
      <c r="BO204" s="71"/>
      <c r="BP204" s="64"/>
      <c r="BQ204" s="70"/>
      <c r="BR204" s="69"/>
      <c r="BS204" s="68"/>
      <c r="BT204" s="67"/>
      <c r="BV204" s="66"/>
      <c r="BW204" s="66"/>
      <c r="BX204" s="65"/>
      <c r="BZ204" s="61"/>
      <c r="CA204" s="64"/>
      <c r="CB204" s="63"/>
      <c r="CC204" s="62"/>
      <c r="CE204" s="61"/>
    </row>
    <row r="205" spans="2:83">
      <c r="B205" s="71"/>
      <c r="C205" s="71"/>
      <c r="D205" s="72"/>
      <c r="E205" s="72"/>
      <c r="F205" s="72"/>
      <c r="BO205" s="71"/>
      <c r="BP205" s="64"/>
      <c r="BQ205" s="70"/>
      <c r="BR205" s="69"/>
      <c r="BS205" s="68"/>
      <c r="BT205" s="67"/>
      <c r="BV205" s="66"/>
      <c r="BW205" s="66"/>
      <c r="BX205" s="65"/>
      <c r="BZ205" s="61"/>
      <c r="CA205" s="64"/>
      <c r="CB205" s="63"/>
      <c r="CC205" s="62"/>
      <c r="CE205" s="61"/>
    </row>
    <row r="206" spans="2:83">
      <c r="B206" s="71"/>
      <c r="C206" s="71"/>
      <c r="D206" s="72"/>
      <c r="E206" s="72"/>
      <c r="F206" s="72"/>
      <c r="BO206" s="71"/>
      <c r="BP206" s="64"/>
      <c r="BQ206" s="70"/>
      <c r="BR206" s="69"/>
      <c r="BS206" s="68"/>
      <c r="BT206" s="67"/>
      <c r="BV206" s="66"/>
      <c r="BW206" s="66"/>
      <c r="BX206" s="65"/>
      <c r="BZ206" s="61"/>
      <c r="CA206" s="64"/>
      <c r="CB206" s="63"/>
      <c r="CC206" s="62"/>
      <c r="CE206" s="61"/>
    </row>
    <row r="207" spans="2:83">
      <c r="B207" s="71"/>
      <c r="C207" s="71"/>
      <c r="D207" s="72"/>
      <c r="E207" s="72"/>
      <c r="F207" s="72"/>
      <c r="BO207" s="71"/>
      <c r="BP207" s="64"/>
      <c r="BQ207" s="70"/>
      <c r="BR207" s="69"/>
      <c r="BS207" s="68"/>
      <c r="BT207" s="67"/>
      <c r="BV207" s="66"/>
      <c r="BW207" s="66"/>
      <c r="BX207" s="65"/>
      <c r="BZ207" s="61"/>
      <c r="CA207" s="64"/>
      <c r="CB207" s="63"/>
      <c r="CC207" s="62"/>
      <c r="CE207" s="61"/>
    </row>
    <row r="208" spans="2:83">
      <c r="B208" s="71"/>
      <c r="C208" s="71"/>
      <c r="D208" s="72"/>
      <c r="E208" s="72"/>
      <c r="F208" s="72"/>
      <c r="BO208" s="71"/>
      <c r="BP208" s="64"/>
      <c r="BQ208" s="70"/>
      <c r="BR208" s="69"/>
      <c r="BS208" s="68"/>
      <c r="BT208" s="67"/>
      <c r="BV208" s="66"/>
      <c r="BW208" s="66"/>
      <c r="BX208" s="65"/>
      <c r="BZ208" s="61"/>
      <c r="CA208" s="64"/>
      <c r="CB208" s="63"/>
      <c r="CC208" s="62"/>
      <c r="CE208" s="61"/>
    </row>
    <row r="209" spans="2:83">
      <c r="B209" s="71"/>
      <c r="C209" s="71"/>
      <c r="D209" s="72"/>
      <c r="E209" s="72"/>
      <c r="F209" s="72"/>
      <c r="BO209" s="71"/>
      <c r="BP209" s="64"/>
      <c r="BQ209" s="70"/>
      <c r="BR209" s="69"/>
      <c r="BS209" s="68"/>
      <c r="BT209" s="67"/>
      <c r="BV209" s="66"/>
      <c r="BW209" s="66"/>
      <c r="BX209" s="65"/>
      <c r="BZ209" s="61"/>
      <c r="CA209" s="64"/>
      <c r="CB209" s="63"/>
      <c r="CC209" s="62"/>
      <c r="CE209" s="61"/>
    </row>
    <row r="210" spans="2:83">
      <c r="B210" s="71"/>
      <c r="C210" s="71"/>
      <c r="D210" s="72"/>
      <c r="E210" s="72"/>
      <c r="F210" s="72"/>
      <c r="BO210" s="71"/>
      <c r="BP210" s="64"/>
      <c r="BQ210" s="70"/>
      <c r="BR210" s="69"/>
      <c r="BS210" s="68"/>
      <c r="BT210" s="67"/>
      <c r="BV210" s="66"/>
      <c r="BW210" s="66"/>
      <c r="BX210" s="65"/>
      <c r="BZ210" s="61"/>
      <c r="CA210" s="64"/>
      <c r="CB210" s="63"/>
      <c r="CC210" s="62"/>
      <c r="CE210" s="61"/>
    </row>
    <row r="211" spans="2:83">
      <c r="B211" s="71"/>
      <c r="C211" s="71"/>
      <c r="D211" s="72"/>
      <c r="E211" s="72"/>
      <c r="F211" s="72"/>
      <c r="BO211" s="71"/>
      <c r="BP211" s="64"/>
      <c r="BQ211" s="70"/>
      <c r="BR211" s="69"/>
      <c r="BS211" s="68"/>
      <c r="BT211" s="67"/>
      <c r="BV211" s="66"/>
      <c r="BW211" s="66"/>
      <c r="BX211" s="65"/>
      <c r="BZ211" s="61"/>
      <c r="CA211" s="64"/>
      <c r="CB211" s="63"/>
      <c r="CC211" s="62"/>
      <c r="CE211" s="61"/>
    </row>
    <row r="212" spans="2:83">
      <c r="B212" s="71"/>
      <c r="C212" s="71"/>
      <c r="D212" s="72"/>
      <c r="E212" s="72"/>
      <c r="F212" s="72"/>
      <c r="BO212" s="71"/>
      <c r="BP212" s="64"/>
      <c r="BQ212" s="70"/>
      <c r="BR212" s="69"/>
      <c r="BS212" s="68"/>
      <c r="BT212" s="67"/>
      <c r="BV212" s="66"/>
      <c r="BW212" s="66"/>
      <c r="BX212" s="65"/>
      <c r="BZ212" s="61"/>
      <c r="CA212" s="64"/>
      <c r="CB212" s="63"/>
      <c r="CC212" s="62"/>
      <c r="CE212" s="61"/>
    </row>
    <row r="213" spans="2:83">
      <c r="B213" s="71"/>
      <c r="C213" s="71"/>
      <c r="D213" s="72"/>
      <c r="E213" s="72"/>
      <c r="F213" s="72"/>
      <c r="BO213" s="71"/>
      <c r="BP213" s="64"/>
      <c r="BQ213" s="70"/>
      <c r="BR213" s="69"/>
      <c r="BS213" s="68"/>
      <c r="BT213" s="67"/>
      <c r="BV213" s="66"/>
      <c r="BW213" s="66"/>
      <c r="BX213" s="65"/>
      <c r="BZ213" s="61"/>
      <c r="CA213" s="64"/>
      <c r="CB213" s="63"/>
      <c r="CC213" s="62"/>
      <c r="CE213" s="61"/>
    </row>
    <row r="214" spans="2:83">
      <c r="B214" s="71"/>
      <c r="C214" s="71"/>
      <c r="D214" s="72"/>
      <c r="E214" s="72"/>
      <c r="F214" s="72"/>
      <c r="BO214" s="71"/>
      <c r="BP214" s="64"/>
      <c r="BQ214" s="70"/>
      <c r="BR214" s="69"/>
      <c r="BS214" s="68"/>
      <c r="BT214" s="67"/>
      <c r="BV214" s="66"/>
      <c r="BW214" s="66"/>
      <c r="BX214" s="65"/>
      <c r="BZ214" s="61"/>
      <c r="CA214" s="64"/>
      <c r="CB214" s="63"/>
      <c r="CC214" s="62"/>
      <c r="CE214" s="61"/>
    </row>
    <row r="215" spans="2:83">
      <c r="B215" s="71"/>
      <c r="C215" s="71"/>
      <c r="D215" s="72"/>
      <c r="E215" s="72"/>
      <c r="F215" s="72"/>
      <c r="BO215" s="71"/>
      <c r="BP215" s="64"/>
      <c r="BQ215" s="70"/>
      <c r="BR215" s="69"/>
      <c r="BS215" s="68"/>
      <c r="BT215" s="67"/>
      <c r="BV215" s="66"/>
      <c r="BW215" s="66"/>
      <c r="BX215" s="65"/>
      <c r="BZ215" s="61"/>
      <c r="CA215" s="64"/>
      <c r="CB215" s="63"/>
      <c r="CC215" s="62"/>
      <c r="CE215" s="61"/>
    </row>
    <row r="216" spans="2:83">
      <c r="B216" s="71"/>
      <c r="C216" s="71"/>
      <c r="D216" s="72"/>
      <c r="E216" s="72"/>
      <c r="F216" s="72"/>
      <c r="BO216" s="71"/>
      <c r="BP216" s="64"/>
      <c r="BQ216" s="70"/>
      <c r="BR216" s="69"/>
      <c r="BS216" s="68"/>
      <c r="BT216" s="67"/>
      <c r="BV216" s="66"/>
      <c r="BW216" s="66"/>
      <c r="BX216" s="65"/>
      <c r="BZ216" s="61"/>
      <c r="CA216" s="64"/>
      <c r="CB216" s="63"/>
      <c r="CC216" s="62"/>
      <c r="CE216" s="61"/>
    </row>
    <row r="217" spans="2:83">
      <c r="B217" s="71"/>
      <c r="C217" s="71"/>
      <c r="D217" s="72"/>
      <c r="E217" s="72"/>
      <c r="F217" s="72"/>
      <c r="BO217" s="71"/>
      <c r="BP217" s="64"/>
      <c r="BQ217" s="70"/>
      <c r="BR217" s="69"/>
      <c r="BS217" s="68"/>
      <c r="BT217" s="67"/>
      <c r="BV217" s="66"/>
      <c r="BW217" s="66"/>
      <c r="BX217" s="65"/>
      <c r="BZ217" s="61"/>
      <c r="CA217" s="64"/>
      <c r="CB217" s="63"/>
      <c r="CC217" s="62"/>
      <c r="CE217" s="61"/>
    </row>
    <row r="218" spans="2:83">
      <c r="B218" s="71"/>
      <c r="C218" s="71"/>
      <c r="D218" s="72"/>
      <c r="E218" s="72"/>
      <c r="F218" s="72"/>
      <c r="BO218" s="71"/>
      <c r="BP218" s="64"/>
      <c r="BQ218" s="70"/>
      <c r="BR218" s="69"/>
      <c r="BS218" s="68"/>
      <c r="BT218" s="67"/>
      <c r="BV218" s="66"/>
      <c r="BW218" s="66"/>
      <c r="BX218" s="65"/>
      <c r="BZ218" s="61"/>
      <c r="CA218" s="64"/>
      <c r="CB218" s="63"/>
      <c r="CC218" s="62"/>
      <c r="CE218" s="61"/>
    </row>
    <row r="219" spans="2:83">
      <c r="B219" s="71"/>
      <c r="C219" s="71"/>
      <c r="D219" s="72"/>
      <c r="E219" s="72"/>
      <c r="F219" s="72"/>
      <c r="BO219" s="71"/>
      <c r="BP219" s="64"/>
      <c r="BQ219" s="70"/>
      <c r="BR219" s="69"/>
      <c r="BS219" s="68"/>
      <c r="BT219" s="67"/>
      <c r="BV219" s="66"/>
      <c r="BW219" s="66"/>
      <c r="BX219" s="65"/>
      <c r="BZ219" s="61"/>
      <c r="CA219" s="64"/>
      <c r="CB219" s="63"/>
      <c r="CC219" s="62"/>
      <c r="CE219" s="61"/>
    </row>
    <row r="220" spans="2:83">
      <c r="B220" s="71"/>
      <c r="C220" s="71"/>
      <c r="D220" s="72"/>
      <c r="E220" s="72"/>
      <c r="F220" s="72"/>
      <c r="BO220" s="71"/>
      <c r="BP220" s="64"/>
      <c r="BQ220" s="70"/>
      <c r="BR220" s="69"/>
      <c r="BS220" s="68"/>
      <c r="BT220" s="67"/>
      <c r="BV220" s="66"/>
      <c r="BW220" s="66"/>
      <c r="BX220" s="65"/>
      <c r="BZ220" s="61"/>
      <c r="CA220" s="64"/>
      <c r="CB220" s="63"/>
      <c r="CC220" s="62"/>
      <c r="CE220" s="61"/>
    </row>
    <row r="221" spans="2:83">
      <c r="B221" s="71"/>
      <c r="C221" s="71"/>
      <c r="D221" s="72"/>
      <c r="E221" s="72"/>
      <c r="F221" s="72"/>
      <c r="BO221" s="71"/>
      <c r="BP221" s="64"/>
      <c r="BQ221" s="70"/>
      <c r="BR221" s="69"/>
      <c r="BS221" s="68"/>
      <c r="BT221" s="67"/>
      <c r="BV221" s="66"/>
      <c r="BW221" s="66"/>
      <c r="BX221" s="65"/>
      <c r="BZ221" s="61"/>
      <c r="CA221" s="64"/>
      <c r="CB221" s="63"/>
      <c r="CC221" s="62"/>
      <c r="CE221" s="61"/>
    </row>
    <row r="222" spans="2:83">
      <c r="B222" s="71"/>
      <c r="C222" s="71"/>
      <c r="D222" s="72"/>
      <c r="E222" s="72"/>
      <c r="F222" s="72"/>
      <c r="BO222" s="71"/>
      <c r="BP222" s="64"/>
      <c r="BQ222" s="70"/>
      <c r="BR222" s="69"/>
      <c r="BS222" s="68"/>
      <c r="BT222" s="67"/>
      <c r="BV222" s="66"/>
      <c r="BW222" s="66"/>
      <c r="BX222" s="65"/>
      <c r="BZ222" s="61"/>
      <c r="CA222" s="64"/>
      <c r="CB222" s="63"/>
      <c r="CC222" s="62"/>
      <c r="CE222" s="61"/>
    </row>
    <row r="223" spans="2:83">
      <c r="B223" s="71"/>
      <c r="C223" s="71"/>
      <c r="D223" s="72"/>
      <c r="E223" s="72"/>
      <c r="F223" s="72"/>
      <c r="BO223" s="71"/>
      <c r="BP223" s="64"/>
      <c r="BQ223" s="70"/>
      <c r="BR223" s="69"/>
      <c r="BS223" s="68"/>
      <c r="BT223" s="67"/>
      <c r="BV223" s="66"/>
      <c r="BW223" s="66"/>
      <c r="BX223" s="65"/>
      <c r="BZ223" s="61"/>
      <c r="CA223" s="64"/>
      <c r="CB223" s="63"/>
      <c r="CC223" s="62"/>
      <c r="CE223" s="61"/>
    </row>
    <row r="224" spans="2:83">
      <c r="B224" s="71"/>
      <c r="C224" s="71"/>
      <c r="D224" s="72"/>
      <c r="E224" s="72"/>
      <c r="F224" s="72"/>
      <c r="BO224" s="71"/>
      <c r="BP224" s="64"/>
      <c r="BQ224" s="70"/>
      <c r="BR224" s="69"/>
      <c r="BS224" s="68"/>
      <c r="BT224" s="67"/>
      <c r="BV224" s="66"/>
      <c r="BW224" s="66"/>
      <c r="BX224" s="65"/>
      <c r="BZ224" s="61"/>
      <c r="CA224" s="64"/>
      <c r="CB224" s="63"/>
      <c r="CC224" s="62"/>
      <c r="CE224" s="61"/>
    </row>
    <row r="225" spans="2:83">
      <c r="B225" s="71"/>
      <c r="C225" s="71"/>
      <c r="D225" s="72"/>
      <c r="E225" s="72"/>
      <c r="F225" s="72"/>
      <c r="BO225" s="71"/>
      <c r="BP225" s="64"/>
      <c r="BQ225" s="70"/>
      <c r="BR225" s="69"/>
      <c r="BS225" s="68"/>
      <c r="BT225" s="67"/>
      <c r="BV225" s="66"/>
      <c r="BW225" s="66"/>
      <c r="BX225" s="65"/>
      <c r="BZ225" s="61"/>
      <c r="CA225" s="64"/>
      <c r="CB225" s="63"/>
      <c r="CC225" s="62"/>
      <c r="CE225" s="61"/>
    </row>
    <row r="226" spans="2:83">
      <c r="B226" s="71"/>
      <c r="C226" s="71"/>
      <c r="D226" s="72"/>
      <c r="E226" s="72"/>
      <c r="F226" s="72"/>
      <c r="BO226" s="71"/>
      <c r="BP226" s="64"/>
      <c r="BQ226" s="70"/>
      <c r="BR226" s="69"/>
      <c r="BS226" s="68"/>
      <c r="BT226" s="67"/>
      <c r="BV226" s="66"/>
      <c r="BW226" s="66"/>
      <c r="BX226" s="65"/>
      <c r="BZ226" s="61"/>
      <c r="CA226" s="64"/>
      <c r="CB226" s="63"/>
      <c r="CC226" s="62"/>
      <c r="CE226" s="61"/>
    </row>
    <row r="227" spans="2:83">
      <c r="B227" s="71"/>
      <c r="C227" s="71"/>
      <c r="D227" s="72"/>
      <c r="E227" s="72"/>
      <c r="F227" s="72"/>
      <c r="BO227" s="71"/>
      <c r="BP227" s="64"/>
      <c r="BQ227" s="70"/>
      <c r="BR227" s="69"/>
      <c r="BS227" s="68"/>
      <c r="BT227" s="67"/>
      <c r="BV227" s="66"/>
      <c r="BW227" s="66"/>
      <c r="BX227" s="65"/>
      <c r="BZ227" s="61"/>
      <c r="CA227" s="64"/>
      <c r="CB227" s="63"/>
      <c r="CC227" s="62"/>
      <c r="CE227" s="61"/>
    </row>
    <row r="228" spans="2:83">
      <c r="B228" s="71"/>
      <c r="C228" s="71"/>
      <c r="D228" s="72"/>
      <c r="E228" s="72"/>
      <c r="F228" s="72"/>
      <c r="BO228" s="71"/>
      <c r="BP228" s="64"/>
      <c r="BQ228" s="70"/>
      <c r="BR228" s="69"/>
      <c r="BS228" s="68"/>
      <c r="BT228" s="67"/>
      <c r="BV228" s="66"/>
      <c r="BW228" s="66"/>
      <c r="BX228" s="65"/>
      <c r="BZ228" s="61"/>
      <c r="CA228" s="64"/>
      <c r="CB228" s="63"/>
      <c r="CC228" s="62"/>
      <c r="CE228" s="61"/>
    </row>
    <row r="229" spans="2:83">
      <c r="B229" s="71"/>
      <c r="C229" s="71"/>
      <c r="D229" s="72"/>
      <c r="E229" s="72"/>
      <c r="F229" s="72"/>
      <c r="BO229" s="71"/>
      <c r="BP229" s="64"/>
      <c r="BQ229" s="70"/>
      <c r="BR229" s="69"/>
      <c r="BS229" s="68"/>
      <c r="BT229" s="67"/>
      <c r="BV229" s="66"/>
      <c r="BW229" s="66"/>
      <c r="BX229" s="65"/>
      <c r="BZ229" s="61"/>
      <c r="CA229" s="64"/>
      <c r="CB229" s="63"/>
      <c r="CC229" s="62"/>
      <c r="CE229" s="61"/>
    </row>
    <row r="230" spans="2:83">
      <c r="B230" s="71"/>
      <c r="C230" s="71"/>
      <c r="D230" s="72"/>
      <c r="E230" s="72"/>
      <c r="F230" s="72"/>
      <c r="BO230" s="71"/>
      <c r="BP230" s="64"/>
      <c r="BQ230" s="70"/>
      <c r="BR230" s="69"/>
      <c r="BS230" s="68"/>
      <c r="BT230" s="67"/>
      <c r="BV230" s="66"/>
      <c r="BW230" s="66"/>
      <c r="BX230" s="65"/>
      <c r="BZ230" s="61"/>
      <c r="CA230" s="64"/>
      <c r="CB230" s="63"/>
      <c r="CC230" s="62"/>
      <c r="CE230" s="61"/>
    </row>
    <row r="231" spans="2:83">
      <c r="B231" s="71"/>
      <c r="C231" s="71"/>
      <c r="D231" s="72"/>
      <c r="E231" s="72"/>
      <c r="F231" s="72"/>
      <c r="BO231" s="71"/>
      <c r="BP231" s="64"/>
      <c r="BQ231" s="70"/>
      <c r="BR231" s="69"/>
      <c r="BS231" s="68"/>
      <c r="BT231" s="67"/>
      <c r="BV231" s="66"/>
      <c r="BW231" s="66"/>
      <c r="BX231" s="65"/>
      <c r="BZ231" s="61"/>
      <c r="CA231" s="64"/>
      <c r="CB231" s="63"/>
      <c r="CC231" s="62"/>
      <c r="CE231" s="61"/>
    </row>
    <row r="232" spans="2:83">
      <c r="B232" s="71"/>
      <c r="C232" s="71"/>
      <c r="D232" s="72"/>
      <c r="E232" s="72"/>
      <c r="F232" s="72"/>
      <c r="BO232" s="71"/>
      <c r="BP232" s="64"/>
      <c r="BQ232" s="70"/>
      <c r="BR232" s="69"/>
      <c r="BS232" s="68"/>
      <c r="BT232" s="67"/>
      <c r="BV232" s="66"/>
      <c r="BW232" s="66"/>
      <c r="BX232" s="65"/>
      <c r="BZ232" s="61"/>
      <c r="CA232" s="64"/>
      <c r="CB232" s="63"/>
      <c r="CC232" s="62"/>
      <c r="CE232" s="61"/>
    </row>
    <row r="233" spans="2:83">
      <c r="B233" s="71"/>
      <c r="C233" s="71"/>
      <c r="D233" s="72"/>
      <c r="E233" s="72"/>
      <c r="F233" s="72"/>
      <c r="BO233" s="71"/>
      <c r="BP233" s="64"/>
      <c r="BQ233" s="70"/>
      <c r="BR233" s="69"/>
      <c r="BS233" s="68"/>
      <c r="BT233" s="67"/>
      <c r="BV233" s="66"/>
      <c r="BW233" s="66"/>
      <c r="BX233" s="65"/>
      <c r="BZ233" s="61"/>
      <c r="CA233" s="64"/>
      <c r="CB233" s="63"/>
      <c r="CC233" s="62"/>
      <c r="CE233" s="61"/>
    </row>
    <row r="234" spans="2:83">
      <c r="B234" s="71"/>
      <c r="C234" s="71"/>
      <c r="D234" s="72"/>
      <c r="E234" s="72"/>
      <c r="F234" s="72"/>
      <c r="BO234" s="71"/>
      <c r="BP234" s="64"/>
      <c r="BQ234" s="70"/>
      <c r="BR234" s="69"/>
      <c r="BS234" s="68"/>
      <c r="BT234" s="67"/>
      <c r="BV234" s="66"/>
      <c r="BW234" s="66"/>
      <c r="BX234" s="65"/>
      <c r="BZ234" s="61"/>
      <c r="CA234" s="64"/>
      <c r="CB234" s="63"/>
      <c r="CC234" s="62"/>
      <c r="CE234" s="61"/>
    </row>
    <row r="235" spans="2:83">
      <c r="B235" s="71"/>
      <c r="C235" s="71"/>
      <c r="D235" s="72"/>
      <c r="E235" s="72"/>
      <c r="F235" s="72"/>
      <c r="BO235" s="71"/>
      <c r="BP235" s="64"/>
      <c r="BQ235" s="70"/>
      <c r="BR235" s="69"/>
      <c r="BS235" s="68"/>
      <c r="BT235" s="67"/>
      <c r="BV235" s="66"/>
      <c r="BW235" s="66"/>
      <c r="BX235" s="65"/>
      <c r="BZ235" s="61"/>
      <c r="CA235" s="64"/>
      <c r="CB235" s="63"/>
      <c r="CC235" s="62"/>
      <c r="CE235" s="61"/>
    </row>
    <row r="236" spans="2:83">
      <c r="B236" s="71"/>
      <c r="C236" s="71"/>
      <c r="D236" s="72"/>
      <c r="E236" s="72"/>
      <c r="F236" s="72"/>
      <c r="BO236" s="71"/>
      <c r="BP236" s="64"/>
      <c r="BQ236" s="70"/>
      <c r="BR236" s="69"/>
      <c r="BS236" s="68"/>
      <c r="BT236" s="67"/>
      <c r="BV236" s="66"/>
      <c r="BW236" s="66"/>
      <c r="BX236" s="65"/>
      <c r="BZ236" s="61"/>
      <c r="CA236" s="64"/>
      <c r="CB236" s="63"/>
      <c r="CC236" s="62"/>
      <c r="CE236" s="61"/>
    </row>
    <row r="237" spans="2:83">
      <c r="B237" s="71"/>
      <c r="C237" s="71"/>
      <c r="D237" s="72"/>
      <c r="E237" s="72"/>
      <c r="F237" s="72"/>
      <c r="BO237" s="71"/>
      <c r="BP237" s="64"/>
      <c r="BQ237" s="70"/>
      <c r="BR237" s="69"/>
      <c r="BS237" s="68"/>
      <c r="BT237" s="67"/>
      <c r="BV237" s="66"/>
      <c r="BW237" s="66"/>
      <c r="BX237" s="65"/>
      <c r="BZ237" s="61"/>
      <c r="CA237" s="64"/>
      <c r="CB237" s="63"/>
      <c r="CC237" s="62"/>
      <c r="CE237" s="61"/>
    </row>
    <row r="238" spans="2:83">
      <c r="B238" s="71"/>
      <c r="C238" s="71"/>
      <c r="D238" s="72"/>
      <c r="E238" s="72"/>
      <c r="F238" s="72"/>
      <c r="BO238" s="71"/>
      <c r="BP238" s="64"/>
      <c r="BQ238" s="70"/>
      <c r="BR238" s="69"/>
      <c r="BS238" s="68"/>
      <c r="BT238" s="67"/>
      <c r="BV238" s="66"/>
      <c r="BW238" s="66"/>
      <c r="BX238" s="65"/>
      <c r="BZ238" s="61"/>
      <c r="CA238" s="64"/>
      <c r="CB238" s="63"/>
      <c r="CC238" s="62"/>
      <c r="CE238" s="61"/>
    </row>
    <row r="239" spans="2:83">
      <c r="B239" s="71"/>
      <c r="C239" s="71"/>
      <c r="D239" s="72"/>
      <c r="E239" s="72"/>
      <c r="F239" s="72"/>
      <c r="BO239" s="71"/>
      <c r="BP239" s="64"/>
      <c r="BQ239" s="70"/>
      <c r="BR239" s="69"/>
      <c r="BS239" s="68"/>
      <c r="BT239" s="67"/>
      <c r="BV239" s="66"/>
      <c r="BW239" s="66"/>
      <c r="BX239" s="65"/>
      <c r="BZ239" s="61"/>
      <c r="CA239" s="64"/>
      <c r="CB239" s="63"/>
      <c r="CC239" s="62"/>
      <c r="CE239" s="61"/>
    </row>
    <row r="240" spans="2:83">
      <c r="B240" s="71"/>
      <c r="C240" s="71"/>
      <c r="D240" s="72"/>
      <c r="E240" s="72"/>
      <c r="F240" s="72"/>
      <c r="BO240" s="71"/>
      <c r="BP240" s="64"/>
      <c r="BQ240" s="70"/>
      <c r="BR240" s="69"/>
      <c r="BS240" s="68"/>
      <c r="BT240" s="67"/>
      <c r="BV240" s="66"/>
      <c r="BW240" s="66"/>
      <c r="BX240" s="65"/>
      <c r="BZ240" s="61"/>
      <c r="CA240" s="64"/>
      <c r="CB240" s="63"/>
      <c r="CC240" s="62"/>
      <c r="CE240" s="61"/>
    </row>
    <row r="241" spans="2:83">
      <c r="B241" s="71"/>
      <c r="C241" s="71"/>
      <c r="D241" s="72"/>
      <c r="E241" s="72"/>
      <c r="F241" s="72"/>
      <c r="BO241" s="71"/>
      <c r="BP241" s="64"/>
      <c r="BQ241" s="70"/>
      <c r="BR241" s="69"/>
      <c r="BS241" s="68"/>
      <c r="BT241" s="67"/>
      <c r="BV241" s="66"/>
      <c r="BW241" s="66"/>
      <c r="BX241" s="65"/>
      <c r="BZ241" s="61"/>
      <c r="CA241" s="64"/>
      <c r="CB241" s="63"/>
      <c r="CC241" s="62"/>
      <c r="CE241" s="61"/>
    </row>
    <row r="242" spans="2:83">
      <c r="B242" s="71"/>
      <c r="C242" s="71"/>
      <c r="D242" s="72"/>
      <c r="E242" s="72"/>
      <c r="F242" s="72"/>
      <c r="BO242" s="71"/>
      <c r="BP242" s="64"/>
      <c r="BQ242" s="70"/>
      <c r="BR242" s="69"/>
      <c r="BS242" s="68"/>
      <c r="BT242" s="67"/>
      <c r="BV242" s="66"/>
      <c r="BW242" s="66"/>
      <c r="BX242" s="65"/>
      <c r="BZ242" s="61"/>
      <c r="CA242" s="64"/>
      <c r="CB242" s="63"/>
      <c r="CC242" s="62"/>
      <c r="CE242" s="61"/>
    </row>
    <row r="243" spans="2:83">
      <c r="B243" s="71"/>
      <c r="C243" s="71"/>
      <c r="D243" s="72"/>
      <c r="E243" s="72"/>
      <c r="F243" s="72"/>
      <c r="BO243" s="71"/>
      <c r="BP243" s="64"/>
      <c r="BQ243" s="70"/>
      <c r="BR243" s="69"/>
      <c r="BS243" s="68"/>
      <c r="BT243" s="67"/>
      <c r="BV243" s="66"/>
      <c r="BW243" s="66"/>
      <c r="BX243" s="65"/>
      <c r="BZ243" s="61"/>
      <c r="CA243" s="64"/>
      <c r="CB243" s="63"/>
      <c r="CC243" s="62"/>
      <c r="CE243" s="61"/>
    </row>
    <row r="244" spans="2:83">
      <c r="B244" s="71"/>
      <c r="C244" s="71"/>
      <c r="D244" s="72"/>
      <c r="E244" s="72"/>
      <c r="F244" s="72"/>
      <c r="BO244" s="71"/>
      <c r="BP244" s="64"/>
      <c r="BQ244" s="70"/>
      <c r="BR244" s="69"/>
      <c r="BS244" s="68"/>
      <c r="BT244" s="67"/>
      <c r="BV244" s="66"/>
      <c r="BW244" s="66"/>
      <c r="BX244" s="65"/>
      <c r="BZ244" s="61"/>
      <c r="CA244" s="64"/>
      <c r="CB244" s="63"/>
      <c r="CC244" s="62"/>
      <c r="CE244" s="61"/>
    </row>
    <row r="245" spans="2:83">
      <c r="B245" s="71"/>
      <c r="C245" s="71"/>
      <c r="D245" s="72"/>
      <c r="E245" s="72"/>
      <c r="F245" s="72"/>
      <c r="BO245" s="71"/>
      <c r="BP245" s="64"/>
      <c r="BQ245" s="70"/>
      <c r="BR245" s="69"/>
      <c r="BS245" s="68"/>
      <c r="BT245" s="67"/>
      <c r="BV245" s="66"/>
      <c r="BW245" s="66"/>
      <c r="BX245" s="65"/>
      <c r="BZ245" s="61"/>
      <c r="CA245" s="64"/>
      <c r="CB245" s="63"/>
      <c r="CC245" s="62"/>
      <c r="CE245" s="61"/>
    </row>
    <row r="246" spans="2:83">
      <c r="B246" s="71"/>
      <c r="C246" s="71"/>
      <c r="D246" s="72"/>
      <c r="E246" s="72"/>
      <c r="F246" s="72"/>
      <c r="BO246" s="71"/>
      <c r="BP246" s="64"/>
      <c r="BQ246" s="70"/>
      <c r="BR246" s="69"/>
      <c r="BS246" s="68"/>
      <c r="BT246" s="67"/>
      <c r="BV246" s="66"/>
      <c r="BW246" s="66"/>
      <c r="BX246" s="65"/>
      <c r="BZ246" s="61"/>
      <c r="CA246" s="64"/>
      <c r="CB246" s="63"/>
      <c r="CC246" s="62"/>
      <c r="CE246" s="61"/>
    </row>
    <row r="247" spans="2:83">
      <c r="B247" s="71"/>
      <c r="C247" s="71"/>
      <c r="D247" s="72"/>
      <c r="E247" s="72"/>
      <c r="F247" s="72"/>
      <c r="BO247" s="71"/>
      <c r="BP247" s="64"/>
      <c r="BQ247" s="70"/>
      <c r="BR247" s="69"/>
      <c r="BS247" s="68"/>
      <c r="BT247" s="67"/>
      <c r="BV247" s="66"/>
      <c r="BW247" s="66"/>
      <c r="BX247" s="65"/>
      <c r="BZ247" s="61"/>
      <c r="CA247" s="64"/>
      <c r="CB247" s="63"/>
      <c r="CC247" s="62"/>
      <c r="CE247" s="61"/>
    </row>
    <row r="248" spans="2:83">
      <c r="B248" s="71"/>
      <c r="C248" s="71"/>
      <c r="D248" s="72"/>
      <c r="E248" s="72"/>
      <c r="F248" s="72"/>
      <c r="BO248" s="71"/>
      <c r="BP248" s="64"/>
      <c r="BQ248" s="70"/>
      <c r="BR248" s="69"/>
      <c r="BS248" s="68"/>
      <c r="BT248" s="67"/>
      <c r="BV248" s="66"/>
      <c r="BW248" s="66"/>
      <c r="BX248" s="65"/>
      <c r="BZ248" s="61"/>
      <c r="CA248" s="64"/>
      <c r="CB248" s="63"/>
      <c r="CC248" s="62"/>
      <c r="CE248" s="61"/>
    </row>
    <row r="249" spans="2:83">
      <c r="B249" s="71"/>
      <c r="C249" s="71"/>
      <c r="D249" s="72"/>
      <c r="E249" s="72"/>
      <c r="F249" s="72"/>
      <c r="BO249" s="71"/>
      <c r="BP249" s="64"/>
      <c r="BQ249" s="70"/>
      <c r="BR249" s="69"/>
      <c r="BS249" s="68"/>
      <c r="BT249" s="67"/>
      <c r="BV249" s="66"/>
      <c r="BW249" s="66"/>
      <c r="BX249" s="65"/>
      <c r="BZ249" s="61"/>
      <c r="CA249" s="64"/>
      <c r="CB249" s="63"/>
      <c r="CC249" s="62"/>
      <c r="CE249" s="61"/>
    </row>
    <row r="250" spans="2:83">
      <c r="B250" s="71"/>
      <c r="C250" s="71"/>
      <c r="D250" s="72"/>
      <c r="E250" s="72"/>
      <c r="F250" s="72"/>
      <c r="BO250" s="71"/>
      <c r="BP250" s="64"/>
      <c r="BQ250" s="70"/>
      <c r="BR250" s="69"/>
      <c r="BS250" s="68"/>
      <c r="BT250" s="67"/>
      <c r="BV250" s="66"/>
      <c r="BW250" s="66"/>
      <c r="BX250" s="65"/>
      <c r="BZ250" s="61"/>
      <c r="CA250" s="64"/>
      <c r="CB250" s="63"/>
      <c r="CC250" s="62"/>
      <c r="CE250" s="61"/>
    </row>
    <row r="251" spans="2:83">
      <c r="B251" s="71"/>
      <c r="C251" s="71"/>
      <c r="D251" s="72"/>
      <c r="E251" s="72"/>
      <c r="F251" s="72"/>
      <c r="BO251" s="71"/>
      <c r="BP251" s="64"/>
      <c r="BQ251" s="70"/>
      <c r="BR251" s="69"/>
      <c r="BS251" s="68"/>
      <c r="BT251" s="67"/>
      <c r="BV251" s="66"/>
      <c r="BW251" s="66"/>
      <c r="BX251" s="65"/>
      <c r="BZ251" s="61"/>
      <c r="CA251" s="64"/>
      <c r="CB251" s="63"/>
      <c r="CC251" s="62"/>
      <c r="CE251" s="61"/>
    </row>
    <row r="252" spans="2:83">
      <c r="B252" s="71"/>
      <c r="C252" s="71"/>
      <c r="D252" s="72"/>
      <c r="E252" s="72"/>
      <c r="F252" s="72"/>
      <c r="BO252" s="71"/>
      <c r="BP252" s="64"/>
      <c r="BQ252" s="70"/>
      <c r="BR252" s="69"/>
      <c r="BS252" s="68"/>
      <c r="BT252" s="67"/>
      <c r="BV252" s="66"/>
      <c r="BW252" s="66"/>
      <c r="BX252" s="65"/>
      <c r="BZ252" s="61"/>
      <c r="CA252" s="64"/>
      <c r="CB252" s="63"/>
      <c r="CC252" s="62"/>
      <c r="CE252" s="61"/>
    </row>
    <row r="253" spans="2:83">
      <c r="B253" s="71"/>
      <c r="C253" s="71"/>
      <c r="D253" s="72"/>
      <c r="E253" s="72"/>
      <c r="F253" s="72"/>
      <c r="BO253" s="71"/>
      <c r="BP253" s="64"/>
      <c r="BQ253" s="70"/>
      <c r="BR253" s="69"/>
      <c r="BS253" s="68"/>
      <c r="BT253" s="67"/>
      <c r="BV253" s="66"/>
      <c r="BW253" s="66"/>
      <c r="BX253" s="65"/>
      <c r="BZ253" s="61"/>
      <c r="CA253" s="64"/>
      <c r="CB253" s="63"/>
      <c r="CC253" s="62"/>
      <c r="CE253" s="61"/>
    </row>
    <row r="254" spans="2:83">
      <c r="B254" s="71"/>
      <c r="C254" s="71"/>
      <c r="D254" s="72"/>
      <c r="E254" s="72"/>
      <c r="F254" s="72"/>
      <c r="BO254" s="71"/>
      <c r="BP254" s="64"/>
      <c r="BQ254" s="70"/>
      <c r="BR254" s="69"/>
      <c r="BS254" s="68"/>
      <c r="BT254" s="67"/>
      <c r="BV254" s="66"/>
      <c r="BW254" s="66"/>
      <c r="BX254" s="65"/>
      <c r="BZ254" s="61"/>
      <c r="CA254" s="64"/>
      <c r="CB254" s="63"/>
      <c r="CC254" s="62"/>
      <c r="CE254" s="61"/>
    </row>
    <row r="255" spans="2:83">
      <c r="B255" s="71"/>
      <c r="C255" s="71"/>
      <c r="D255" s="72"/>
      <c r="E255" s="72"/>
      <c r="F255" s="72"/>
      <c r="BO255" s="71"/>
      <c r="BP255" s="64"/>
      <c r="BQ255" s="70"/>
      <c r="BR255" s="69"/>
      <c r="BS255" s="68"/>
      <c r="BT255" s="67"/>
      <c r="BV255" s="66"/>
      <c r="BW255" s="66"/>
      <c r="BX255" s="65"/>
      <c r="BZ255" s="61"/>
      <c r="CA255" s="64"/>
      <c r="CB255" s="63"/>
      <c r="CC255" s="62"/>
      <c r="CE255" s="61"/>
    </row>
    <row r="256" spans="2:83">
      <c r="B256" s="71"/>
      <c r="C256" s="71"/>
      <c r="D256" s="72"/>
      <c r="E256" s="72"/>
      <c r="F256" s="72"/>
      <c r="BO256" s="71"/>
      <c r="BP256" s="64"/>
      <c r="BQ256" s="70"/>
      <c r="BR256" s="69"/>
      <c r="BS256" s="68"/>
      <c r="BT256" s="67"/>
      <c r="BV256" s="66"/>
      <c r="BW256" s="66"/>
      <c r="BX256" s="65"/>
      <c r="BZ256" s="61"/>
      <c r="CA256" s="64"/>
      <c r="CB256" s="63"/>
      <c r="CC256" s="62"/>
      <c r="CE256" s="61"/>
    </row>
    <row r="257" spans="2:83">
      <c r="B257" s="71"/>
      <c r="C257" s="71"/>
      <c r="D257" s="72"/>
      <c r="E257" s="72"/>
      <c r="F257" s="72"/>
      <c r="BO257" s="71"/>
      <c r="BP257" s="64"/>
      <c r="BQ257" s="70"/>
      <c r="BR257" s="69"/>
      <c r="BS257" s="68"/>
      <c r="BT257" s="67"/>
      <c r="BV257" s="66"/>
      <c r="BW257" s="66"/>
      <c r="BX257" s="65"/>
      <c r="BZ257" s="61"/>
      <c r="CA257" s="64"/>
      <c r="CB257" s="63"/>
      <c r="CC257" s="62"/>
      <c r="CE257" s="61"/>
    </row>
    <row r="258" spans="2:83">
      <c r="B258" s="71"/>
      <c r="C258" s="71"/>
      <c r="D258" s="72"/>
      <c r="E258" s="72"/>
      <c r="F258" s="72"/>
      <c r="BO258" s="71"/>
      <c r="BP258" s="64"/>
      <c r="BQ258" s="70"/>
      <c r="BR258" s="69"/>
      <c r="BS258" s="68"/>
      <c r="BT258" s="67"/>
      <c r="BV258" s="66"/>
      <c r="BW258" s="66"/>
      <c r="BX258" s="65"/>
      <c r="BZ258" s="61"/>
      <c r="CA258" s="64"/>
      <c r="CB258" s="63"/>
      <c r="CC258" s="62"/>
      <c r="CE258" s="61"/>
    </row>
    <row r="259" spans="2:83">
      <c r="B259" s="71"/>
      <c r="C259" s="71"/>
      <c r="D259" s="72"/>
      <c r="E259" s="72"/>
      <c r="F259" s="72"/>
      <c r="BO259" s="71"/>
      <c r="BP259" s="64"/>
      <c r="BQ259" s="70"/>
      <c r="BR259" s="69"/>
      <c r="BS259" s="68"/>
      <c r="BT259" s="67"/>
      <c r="BV259" s="66"/>
      <c r="BW259" s="66"/>
      <c r="BX259" s="65"/>
      <c r="BZ259" s="61"/>
      <c r="CA259" s="64"/>
      <c r="CB259" s="63"/>
      <c r="CC259" s="62"/>
      <c r="CE259" s="61"/>
    </row>
    <row r="260" spans="2:83">
      <c r="B260" s="71"/>
      <c r="C260" s="71"/>
      <c r="D260" s="72"/>
      <c r="E260" s="72"/>
      <c r="F260" s="72"/>
      <c r="BO260" s="71"/>
      <c r="BP260" s="64"/>
      <c r="BQ260" s="70"/>
      <c r="BR260" s="69"/>
      <c r="BS260" s="68"/>
      <c r="BT260" s="67"/>
      <c r="BV260" s="66"/>
      <c r="BW260" s="66"/>
      <c r="BX260" s="65"/>
      <c r="BZ260" s="61"/>
      <c r="CA260" s="64"/>
      <c r="CB260" s="63"/>
      <c r="CC260" s="62"/>
      <c r="CE260" s="61"/>
    </row>
    <row r="261" spans="2:83">
      <c r="B261" s="71"/>
      <c r="C261" s="71"/>
      <c r="D261" s="72"/>
      <c r="E261" s="72"/>
      <c r="F261" s="72"/>
      <c r="BO261" s="71"/>
      <c r="BP261" s="64"/>
      <c r="BQ261" s="70"/>
      <c r="BR261" s="69"/>
      <c r="BS261" s="68"/>
      <c r="BT261" s="67"/>
      <c r="BV261" s="66"/>
      <c r="BW261" s="66"/>
      <c r="BX261" s="65"/>
      <c r="BZ261" s="61"/>
      <c r="CA261" s="64"/>
      <c r="CB261" s="63"/>
      <c r="CC261" s="62"/>
      <c r="CE261" s="61"/>
    </row>
    <row r="262" spans="2:83">
      <c r="B262" s="71"/>
      <c r="C262" s="71"/>
      <c r="D262" s="72"/>
      <c r="E262" s="72"/>
      <c r="F262" s="72"/>
      <c r="BO262" s="71"/>
      <c r="BP262" s="64"/>
      <c r="BQ262" s="70"/>
      <c r="BR262" s="69"/>
      <c r="BS262" s="68"/>
      <c r="BT262" s="67"/>
      <c r="BV262" s="66"/>
      <c r="BW262" s="66"/>
      <c r="BX262" s="65"/>
      <c r="BZ262" s="61"/>
      <c r="CA262" s="64"/>
      <c r="CB262" s="63"/>
      <c r="CC262" s="62"/>
      <c r="CE262" s="61"/>
    </row>
    <row r="263" spans="2:83">
      <c r="B263" s="71"/>
      <c r="C263" s="71"/>
      <c r="D263" s="72"/>
      <c r="E263" s="72"/>
      <c r="F263" s="72"/>
      <c r="BO263" s="71"/>
      <c r="BP263" s="64"/>
      <c r="BQ263" s="70"/>
      <c r="BR263" s="69"/>
      <c r="BS263" s="68"/>
      <c r="BT263" s="67"/>
      <c r="BV263" s="66"/>
      <c r="BW263" s="66"/>
      <c r="BX263" s="65"/>
      <c r="BZ263" s="61"/>
      <c r="CA263" s="64"/>
      <c r="CB263" s="63"/>
      <c r="CC263" s="62"/>
      <c r="CE263" s="61"/>
    </row>
    <row r="264" spans="2:83">
      <c r="B264" s="71"/>
      <c r="C264" s="71"/>
      <c r="D264" s="72"/>
      <c r="E264" s="72"/>
      <c r="F264" s="72"/>
      <c r="BO264" s="71"/>
      <c r="BP264" s="64"/>
      <c r="BQ264" s="70"/>
      <c r="BR264" s="69"/>
      <c r="BS264" s="68"/>
      <c r="BT264" s="67"/>
      <c r="BV264" s="66"/>
      <c r="BW264" s="66"/>
      <c r="BX264" s="65"/>
      <c r="BZ264" s="61"/>
      <c r="CA264" s="64"/>
      <c r="CB264" s="63"/>
      <c r="CC264" s="62"/>
      <c r="CE264" s="61"/>
    </row>
    <row r="265" spans="2:83">
      <c r="B265" s="71"/>
      <c r="C265" s="71"/>
      <c r="D265" s="72"/>
      <c r="E265" s="72"/>
      <c r="F265" s="72"/>
      <c r="BO265" s="71"/>
      <c r="BP265" s="64"/>
      <c r="BQ265" s="70"/>
      <c r="BR265" s="69"/>
      <c r="BS265" s="68"/>
      <c r="BT265" s="67"/>
      <c r="BV265" s="66"/>
      <c r="BW265" s="66"/>
      <c r="BX265" s="65"/>
      <c r="BZ265" s="61"/>
      <c r="CA265" s="64"/>
      <c r="CB265" s="63"/>
      <c r="CC265" s="62"/>
      <c r="CE265" s="61"/>
    </row>
    <row r="266" spans="2:83">
      <c r="B266" s="71"/>
      <c r="C266" s="71"/>
      <c r="D266" s="72"/>
      <c r="E266" s="72"/>
      <c r="F266" s="72"/>
      <c r="BO266" s="71"/>
      <c r="BP266" s="64"/>
      <c r="BQ266" s="70"/>
      <c r="BR266" s="69"/>
      <c r="BS266" s="68"/>
      <c r="BT266" s="67"/>
      <c r="BV266" s="66"/>
      <c r="BW266" s="66"/>
      <c r="BX266" s="65"/>
      <c r="BZ266" s="61"/>
      <c r="CA266" s="64"/>
      <c r="CB266" s="63"/>
      <c r="CC266" s="62"/>
      <c r="CE266" s="61"/>
    </row>
    <row r="267" spans="2:83">
      <c r="B267" s="71"/>
      <c r="C267" s="71"/>
      <c r="D267" s="72"/>
      <c r="E267" s="72"/>
      <c r="F267" s="72"/>
      <c r="BO267" s="71"/>
      <c r="BP267" s="64"/>
      <c r="BQ267" s="70"/>
      <c r="BR267" s="69"/>
      <c r="BS267" s="68"/>
      <c r="BT267" s="67"/>
      <c r="BV267" s="66"/>
      <c r="BW267" s="66"/>
      <c r="BX267" s="65"/>
      <c r="BZ267" s="61"/>
      <c r="CA267" s="64"/>
      <c r="CB267" s="63"/>
      <c r="CC267" s="62"/>
      <c r="CE267" s="61"/>
    </row>
    <row r="268" spans="2:83">
      <c r="B268" s="71"/>
      <c r="C268" s="71"/>
      <c r="D268" s="72"/>
      <c r="E268" s="72"/>
      <c r="F268" s="72"/>
      <c r="BO268" s="71"/>
      <c r="BP268" s="64"/>
      <c r="BQ268" s="70"/>
      <c r="BR268" s="69"/>
      <c r="BS268" s="68"/>
      <c r="BT268" s="67"/>
      <c r="BV268" s="66"/>
      <c r="BW268" s="66"/>
      <c r="BX268" s="65"/>
      <c r="BZ268" s="61"/>
      <c r="CA268" s="64"/>
      <c r="CB268" s="63"/>
      <c r="CC268" s="62"/>
      <c r="CE268" s="61"/>
    </row>
    <row r="269" spans="2:83">
      <c r="B269" s="71"/>
      <c r="C269" s="71"/>
      <c r="D269" s="72"/>
      <c r="E269" s="72"/>
      <c r="F269" s="72"/>
      <c r="BO269" s="71"/>
      <c r="BP269" s="64"/>
      <c r="BQ269" s="70"/>
      <c r="BR269" s="69"/>
      <c r="BS269" s="68"/>
      <c r="BT269" s="67"/>
      <c r="BV269" s="66"/>
      <c r="BW269" s="66"/>
      <c r="BX269" s="65"/>
      <c r="BZ269" s="61"/>
      <c r="CA269" s="64"/>
      <c r="CB269" s="63"/>
      <c r="CC269" s="62"/>
      <c r="CE269" s="61"/>
    </row>
    <row r="270" spans="2:83">
      <c r="B270" s="71"/>
      <c r="C270" s="71"/>
      <c r="D270" s="72"/>
      <c r="E270" s="72"/>
      <c r="F270" s="72"/>
      <c r="BO270" s="71"/>
      <c r="BP270" s="64"/>
      <c r="BQ270" s="70"/>
      <c r="BR270" s="69"/>
      <c r="BS270" s="68"/>
      <c r="BT270" s="67"/>
      <c r="BV270" s="66"/>
      <c r="BW270" s="66"/>
      <c r="BX270" s="65"/>
      <c r="BZ270" s="61"/>
      <c r="CA270" s="64"/>
      <c r="CB270" s="63"/>
      <c r="CC270" s="62"/>
      <c r="CE270" s="61"/>
    </row>
    <row r="271" spans="2:83">
      <c r="B271" s="71"/>
      <c r="C271" s="71"/>
      <c r="D271" s="72"/>
      <c r="E271" s="72"/>
      <c r="F271" s="72"/>
      <c r="BO271" s="71"/>
      <c r="BP271" s="64"/>
      <c r="BQ271" s="70"/>
      <c r="BR271" s="69"/>
      <c r="BS271" s="68"/>
      <c r="BT271" s="67"/>
      <c r="BV271" s="66"/>
      <c r="BW271" s="66"/>
      <c r="BX271" s="65"/>
      <c r="BZ271" s="61"/>
      <c r="CA271" s="64"/>
      <c r="CB271" s="63"/>
      <c r="CC271" s="62"/>
      <c r="CE271" s="61"/>
    </row>
    <row r="272" spans="2:83">
      <c r="B272" s="71"/>
      <c r="C272" s="71"/>
      <c r="D272" s="72"/>
      <c r="E272" s="72"/>
      <c r="F272" s="72"/>
      <c r="BO272" s="71"/>
      <c r="BP272" s="64"/>
      <c r="BQ272" s="70"/>
      <c r="BR272" s="69"/>
      <c r="BS272" s="68"/>
      <c r="BT272" s="67"/>
      <c r="BV272" s="66"/>
      <c r="BW272" s="66"/>
      <c r="BX272" s="65"/>
      <c r="BZ272" s="61"/>
      <c r="CA272" s="64"/>
      <c r="CB272" s="63"/>
      <c r="CC272" s="62"/>
      <c r="CE272" s="61"/>
    </row>
    <row r="273" spans="2:83">
      <c r="B273" s="71"/>
      <c r="C273" s="71"/>
      <c r="D273" s="72"/>
      <c r="E273" s="72"/>
      <c r="F273" s="72"/>
      <c r="BO273" s="71"/>
      <c r="BP273" s="64"/>
      <c r="BQ273" s="70"/>
      <c r="BR273" s="69"/>
      <c r="BS273" s="68"/>
      <c r="BT273" s="67"/>
      <c r="BV273" s="66"/>
      <c r="BW273" s="66"/>
      <c r="BX273" s="65"/>
      <c r="BZ273" s="61"/>
      <c r="CA273" s="64"/>
      <c r="CB273" s="63"/>
      <c r="CC273" s="62"/>
      <c r="CE273" s="61"/>
    </row>
    <row r="274" spans="2:83">
      <c r="B274" s="71"/>
      <c r="C274" s="71"/>
      <c r="D274" s="72"/>
      <c r="E274" s="72"/>
      <c r="F274" s="72"/>
      <c r="BO274" s="71"/>
      <c r="BP274" s="64"/>
      <c r="BQ274" s="70"/>
      <c r="BR274" s="69"/>
      <c r="BS274" s="68"/>
      <c r="BT274" s="67"/>
      <c r="BV274" s="66"/>
      <c r="BW274" s="66"/>
      <c r="BX274" s="65"/>
      <c r="BZ274" s="61"/>
      <c r="CA274" s="64"/>
      <c r="CB274" s="63"/>
      <c r="CC274" s="62"/>
      <c r="CE274" s="61"/>
    </row>
    <row r="275" spans="2:83">
      <c r="B275" s="71"/>
      <c r="C275" s="71"/>
      <c r="D275" s="72"/>
      <c r="E275" s="72"/>
      <c r="F275" s="72"/>
      <c r="BO275" s="71"/>
      <c r="BP275" s="64"/>
      <c r="BQ275" s="70"/>
      <c r="BR275" s="69"/>
      <c r="BS275" s="68"/>
      <c r="BT275" s="67"/>
      <c r="BV275" s="66"/>
      <c r="BW275" s="66"/>
      <c r="BX275" s="65"/>
      <c r="BZ275" s="61"/>
      <c r="CA275" s="64"/>
      <c r="CB275" s="63"/>
      <c r="CC275" s="62"/>
      <c r="CE275" s="61"/>
    </row>
    <row r="276" spans="2:83">
      <c r="B276" s="71"/>
      <c r="C276" s="71"/>
      <c r="D276" s="72"/>
      <c r="E276" s="72"/>
      <c r="F276" s="72"/>
      <c r="BO276" s="71"/>
      <c r="BP276" s="64"/>
      <c r="BQ276" s="70"/>
      <c r="BR276" s="69"/>
      <c r="BS276" s="68"/>
      <c r="BT276" s="67"/>
      <c r="BV276" s="66"/>
      <c r="BW276" s="66"/>
      <c r="BX276" s="65"/>
      <c r="BZ276" s="61"/>
      <c r="CA276" s="64"/>
      <c r="CB276" s="63"/>
      <c r="CC276" s="62"/>
      <c r="CE276" s="61"/>
    </row>
    <row r="277" spans="2:83">
      <c r="B277" s="71"/>
      <c r="C277" s="71"/>
      <c r="D277" s="72"/>
      <c r="E277" s="72"/>
      <c r="F277" s="72"/>
      <c r="BO277" s="71"/>
      <c r="BP277" s="64"/>
      <c r="BQ277" s="70"/>
      <c r="BR277" s="69"/>
      <c r="BS277" s="68"/>
      <c r="BT277" s="67"/>
      <c r="BV277" s="66"/>
      <c r="BW277" s="66"/>
      <c r="BX277" s="65"/>
      <c r="BZ277" s="61"/>
      <c r="CA277" s="64"/>
      <c r="CB277" s="63"/>
      <c r="CC277" s="62"/>
      <c r="CE277" s="61"/>
    </row>
    <row r="278" spans="2:83">
      <c r="B278" s="71"/>
      <c r="C278" s="71"/>
      <c r="D278" s="72"/>
      <c r="E278" s="72"/>
      <c r="F278" s="72"/>
      <c r="BO278" s="71"/>
      <c r="BP278" s="64"/>
      <c r="BQ278" s="70"/>
      <c r="BR278" s="69"/>
      <c r="BS278" s="68"/>
      <c r="BT278" s="67"/>
      <c r="BV278" s="66"/>
      <c r="BW278" s="66"/>
      <c r="BX278" s="65"/>
      <c r="BZ278" s="61"/>
      <c r="CA278" s="64"/>
      <c r="CB278" s="63"/>
      <c r="CC278" s="62"/>
      <c r="CE278" s="61"/>
    </row>
    <row r="279" spans="2:83">
      <c r="B279" s="71"/>
      <c r="C279" s="71"/>
      <c r="D279" s="72"/>
      <c r="E279" s="72"/>
      <c r="F279" s="72"/>
      <c r="BO279" s="71"/>
      <c r="BP279" s="64"/>
      <c r="BQ279" s="70"/>
      <c r="BR279" s="69"/>
      <c r="BS279" s="68"/>
      <c r="BT279" s="67"/>
      <c r="BV279" s="66"/>
      <c r="BW279" s="66"/>
      <c r="BX279" s="65"/>
      <c r="BZ279" s="61"/>
      <c r="CA279" s="64"/>
      <c r="CB279" s="63"/>
      <c r="CC279" s="62"/>
      <c r="CE279" s="61"/>
    </row>
    <row r="280" spans="2:83">
      <c r="B280" s="71"/>
      <c r="C280" s="71"/>
      <c r="D280" s="72"/>
      <c r="E280" s="72"/>
      <c r="F280" s="72"/>
      <c r="BO280" s="71"/>
      <c r="BP280" s="64"/>
      <c r="BQ280" s="70"/>
      <c r="BR280" s="69"/>
      <c r="BS280" s="68"/>
      <c r="BT280" s="67"/>
      <c r="BV280" s="66"/>
      <c r="BW280" s="66"/>
      <c r="BX280" s="65"/>
      <c r="BZ280" s="61"/>
      <c r="CA280" s="64"/>
      <c r="CB280" s="63"/>
      <c r="CC280" s="62"/>
      <c r="CE280" s="61"/>
    </row>
    <row r="281" spans="2:83">
      <c r="B281" s="71"/>
      <c r="C281" s="71"/>
      <c r="D281" s="72"/>
      <c r="E281" s="72"/>
      <c r="F281" s="72"/>
      <c r="BO281" s="71"/>
      <c r="BP281" s="64"/>
      <c r="BQ281" s="70"/>
      <c r="BR281" s="69"/>
      <c r="BS281" s="68"/>
      <c r="BT281" s="67"/>
      <c r="BV281" s="66"/>
      <c r="BW281" s="66"/>
      <c r="BX281" s="65"/>
      <c r="BZ281" s="61"/>
      <c r="CA281" s="64"/>
      <c r="CB281" s="63"/>
      <c r="CC281" s="62"/>
      <c r="CE281" s="61"/>
    </row>
    <row r="282" spans="2:83">
      <c r="B282" s="71"/>
      <c r="C282" s="71"/>
      <c r="D282" s="72"/>
      <c r="E282" s="72"/>
      <c r="F282" s="72"/>
      <c r="BO282" s="71"/>
      <c r="BP282" s="64"/>
      <c r="BQ282" s="70"/>
      <c r="BR282" s="69"/>
      <c r="BS282" s="68"/>
      <c r="BT282" s="67"/>
      <c r="BV282" s="66"/>
      <c r="BW282" s="66"/>
      <c r="BX282" s="65"/>
      <c r="BZ282" s="61"/>
      <c r="CA282" s="64"/>
      <c r="CB282" s="63"/>
      <c r="CC282" s="62"/>
      <c r="CE282" s="61"/>
    </row>
    <row r="283" spans="2:83">
      <c r="B283" s="71"/>
      <c r="C283" s="71"/>
      <c r="D283" s="72"/>
      <c r="E283" s="72"/>
      <c r="F283" s="72"/>
      <c r="BO283" s="71"/>
      <c r="BP283" s="64"/>
      <c r="BQ283" s="70"/>
      <c r="BR283" s="69"/>
      <c r="BS283" s="68"/>
      <c r="BT283" s="67"/>
      <c r="BV283" s="66"/>
      <c r="BW283" s="66"/>
      <c r="BX283" s="65"/>
      <c r="BZ283" s="61"/>
      <c r="CA283" s="64"/>
      <c r="CB283" s="63"/>
      <c r="CC283" s="62"/>
      <c r="CE283" s="61"/>
    </row>
    <row r="284" spans="2:83">
      <c r="B284" s="71"/>
      <c r="C284" s="71"/>
      <c r="D284" s="72"/>
      <c r="E284" s="72"/>
      <c r="F284" s="72"/>
      <c r="BO284" s="71"/>
      <c r="BP284" s="64"/>
      <c r="BQ284" s="70"/>
      <c r="BR284" s="69"/>
      <c r="BS284" s="68"/>
      <c r="BT284" s="67"/>
      <c r="BV284" s="66"/>
      <c r="BW284" s="66"/>
      <c r="BX284" s="65"/>
      <c r="BZ284" s="61"/>
      <c r="CA284" s="64"/>
      <c r="CB284" s="63"/>
      <c r="CC284" s="62"/>
      <c r="CE284" s="61"/>
    </row>
    <row r="285" spans="2:83">
      <c r="B285" s="71"/>
      <c r="C285" s="71"/>
      <c r="D285" s="72"/>
      <c r="E285" s="72"/>
      <c r="F285" s="72"/>
      <c r="BO285" s="71"/>
      <c r="BP285" s="64"/>
      <c r="BQ285" s="70"/>
      <c r="BR285" s="69"/>
      <c r="BS285" s="68"/>
      <c r="BT285" s="67"/>
      <c r="BV285" s="66"/>
      <c r="BW285" s="66"/>
      <c r="BX285" s="65"/>
      <c r="BZ285" s="61"/>
      <c r="CA285" s="64"/>
      <c r="CB285" s="63"/>
      <c r="CC285" s="62"/>
      <c r="CE285" s="61"/>
    </row>
    <row r="286" spans="2:83">
      <c r="B286" s="71"/>
      <c r="C286" s="71"/>
      <c r="D286" s="72"/>
      <c r="E286" s="72"/>
      <c r="F286" s="72"/>
      <c r="BO286" s="71"/>
      <c r="BP286" s="64"/>
      <c r="BQ286" s="70"/>
      <c r="BR286" s="69"/>
      <c r="BS286" s="68"/>
      <c r="BT286" s="67"/>
      <c r="BV286" s="66"/>
      <c r="BW286" s="66"/>
      <c r="BX286" s="65"/>
      <c r="BZ286" s="61"/>
      <c r="CA286" s="64"/>
      <c r="CB286" s="63"/>
      <c r="CC286" s="62"/>
      <c r="CE286" s="61"/>
    </row>
    <row r="287" spans="2:83">
      <c r="B287" s="71"/>
      <c r="C287" s="71"/>
      <c r="D287" s="72"/>
      <c r="E287" s="72"/>
      <c r="F287" s="72"/>
      <c r="BO287" s="71"/>
      <c r="BP287" s="64"/>
      <c r="BQ287" s="70"/>
      <c r="BR287" s="69"/>
      <c r="BS287" s="68"/>
      <c r="BT287" s="67"/>
      <c r="BV287" s="66"/>
      <c r="BW287" s="66"/>
      <c r="BX287" s="65"/>
      <c r="BZ287" s="61"/>
      <c r="CA287" s="64"/>
      <c r="CB287" s="63"/>
      <c r="CC287" s="62"/>
      <c r="CE287" s="61"/>
    </row>
    <row r="288" spans="2:83">
      <c r="B288" s="71"/>
      <c r="C288" s="71"/>
      <c r="D288" s="72"/>
      <c r="E288" s="72"/>
      <c r="F288" s="72"/>
      <c r="BO288" s="71"/>
      <c r="BP288" s="64"/>
      <c r="BQ288" s="70"/>
      <c r="BR288" s="69"/>
      <c r="BS288" s="68"/>
      <c r="BT288" s="67"/>
      <c r="BV288" s="66"/>
      <c r="BW288" s="66"/>
      <c r="BX288" s="65"/>
      <c r="BZ288" s="61"/>
      <c r="CA288" s="64"/>
      <c r="CB288" s="63"/>
      <c r="CC288" s="62"/>
      <c r="CE288" s="61"/>
    </row>
    <row r="289" spans="2:83">
      <c r="B289" s="71"/>
      <c r="C289" s="71"/>
      <c r="D289" s="72"/>
      <c r="E289" s="72"/>
      <c r="F289" s="72"/>
      <c r="BO289" s="71"/>
      <c r="BP289" s="64"/>
      <c r="BQ289" s="70"/>
      <c r="BR289" s="69"/>
      <c r="BS289" s="68"/>
      <c r="BT289" s="67"/>
      <c r="BV289" s="66"/>
      <c r="BW289" s="66"/>
      <c r="BX289" s="65"/>
      <c r="BZ289" s="61"/>
      <c r="CA289" s="64"/>
      <c r="CB289" s="63"/>
      <c r="CC289" s="62"/>
      <c r="CE289" s="61"/>
    </row>
    <row r="290" spans="2:83">
      <c r="B290" s="71"/>
      <c r="C290" s="71"/>
      <c r="D290" s="72"/>
      <c r="E290" s="72"/>
      <c r="F290" s="72"/>
      <c r="BO290" s="71"/>
      <c r="BP290" s="64"/>
      <c r="BQ290" s="70"/>
      <c r="BR290" s="69"/>
      <c r="BS290" s="68"/>
      <c r="BT290" s="67"/>
      <c r="BV290" s="66"/>
      <c r="BW290" s="66"/>
      <c r="BX290" s="65"/>
      <c r="BZ290" s="61"/>
      <c r="CA290" s="64"/>
      <c r="CB290" s="63"/>
      <c r="CC290" s="62"/>
      <c r="CE290" s="61"/>
    </row>
    <row r="291" spans="2:83">
      <c r="B291" s="71"/>
      <c r="C291" s="71"/>
      <c r="D291" s="72"/>
      <c r="E291" s="72"/>
      <c r="F291" s="72"/>
      <c r="BO291" s="71"/>
      <c r="BP291" s="64"/>
      <c r="BQ291" s="70"/>
      <c r="BR291" s="69"/>
      <c r="BS291" s="68"/>
      <c r="BT291" s="67"/>
      <c r="BV291" s="66"/>
      <c r="BW291" s="66"/>
      <c r="BX291" s="65"/>
      <c r="BZ291" s="61"/>
      <c r="CA291" s="64"/>
      <c r="CB291" s="63"/>
      <c r="CC291" s="62"/>
      <c r="CE291" s="61"/>
    </row>
    <row r="292" spans="2:83">
      <c r="B292" s="71"/>
      <c r="C292" s="71"/>
      <c r="D292" s="72"/>
      <c r="E292" s="72"/>
      <c r="F292" s="72"/>
      <c r="BO292" s="71"/>
      <c r="BP292" s="64"/>
      <c r="BQ292" s="70"/>
      <c r="BR292" s="69"/>
      <c r="BS292" s="68"/>
      <c r="BT292" s="67"/>
      <c r="BV292" s="66"/>
      <c r="BW292" s="66"/>
      <c r="BX292" s="65"/>
      <c r="BZ292" s="61"/>
      <c r="CA292" s="64"/>
      <c r="CB292" s="63"/>
      <c r="CC292" s="62"/>
      <c r="CE292" s="61"/>
    </row>
    <row r="293" spans="2:83">
      <c r="B293" s="71"/>
      <c r="C293" s="71"/>
      <c r="D293" s="72"/>
      <c r="E293" s="72"/>
      <c r="F293" s="72"/>
      <c r="BO293" s="71"/>
      <c r="BP293" s="64"/>
      <c r="BQ293" s="70"/>
      <c r="BR293" s="69"/>
      <c r="BS293" s="68"/>
      <c r="BT293" s="67"/>
      <c r="BV293" s="66"/>
      <c r="BW293" s="66"/>
      <c r="BX293" s="65"/>
      <c r="BZ293" s="61"/>
      <c r="CA293" s="64"/>
      <c r="CB293" s="63"/>
      <c r="CC293" s="62"/>
      <c r="CE293" s="61"/>
    </row>
    <row r="294" spans="2:83">
      <c r="B294" s="71"/>
      <c r="C294" s="71"/>
      <c r="D294" s="72"/>
      <c r="E294" s="72"/>
      <c r="F294" s="72"/>
      <c r="BO294" s="71"/>
      <c r="BP294" s="64"/>
      <c r="BQ294" s="70"/>
      <c r="BR294" s="69"/>
      <c r="BS294" s="68"/>
      <c r="BT294" s="67"/>
      <c r="BV294" s="66"/>
      <c r="BW294" s="66"/>
      <c r="BX294" s="65"/>
      <c r="BZ294" s="61"/>
      <c r="CA294" s="64"/>
      <c r="CB294" s="63"/>
      <c r="CC294" s="62"/>
      <c r="CE294" s="61"/>
    </row>
    <row r="295" spans="2:83">
      <c r="B295" s="71"/>
      <c r="C295" s="71"/>
      <c r="D295" s="72"/>
      <c r="E295" s="72"/>
      <c r="F295" s="72"/>
      <c r="BO295" s="71"/>
      <c r="BP295" s="64"/>
      <c r="BQ295" s="70"/>
      <c r="BR295" s="69"/>
      <c r="BS295" s="68"/>
      <c r="BT295" s="67"/>
      <c r="BV295" s="66"/>
      <c r="BW295" s="66"/>
      <c r="BX295" s="65"/>
      <c r="BZ295" s="61"/>
      <c r="CA295" s="64"/>
      <c r="CB295" s="63"/>
      <c r="CC295" s="62"/>
      <c r="CE295" s="61"/>
    </row>
    <row r="296" spans="2:83">
      <c r="B296" s="71"/>
      <c r="C296" s="71"/>
      <c r="D296" s="72"/>
      <c r="E296" s="72"/>
      <c r="F296" s="72"/>
      <c r="BO296" s="71"/>
      <c r="BP296" s="64"/>
      <c r="BQ296" s="70"/>
      <c r="BR296" s="69"/>
      <c r="BS296" s="68"/>
      <c r="BT296" s="67"/>
      <c r="BV296" s="66"/>
      <c r="BW296" s="66"/>
      <c r="BX296" s="65"/>
      <c r="BZ296" s="61"/>
      <c r="CA296" s="64"/>
      <c r="CB296" s="63"/>
      <c r="CC296" s="62"/>
      <c r="CE296" s="61"/>
    </row>
    <row r="297" spans="2:83">
      <c r="B297" s="71"/>
      <c r="C297" s="71"/>
      <c r="D297" s="72"/>
      <c r="E297" s="72"/>
      <c r="F297" s="72"/>
      <c r="BO297" s="71"/>
      <c r="BP297" s="64"/>
      <c r="BQ297" s="70"/>
      <c r="BR297" s="69"/>
      <c r="BS297" s="68"/>
      <c r="BT297" s="67"/>
      <c r="BV297" s="66"/>
      <c r="BW297" s="66"/>
      <c r="BX297" s="65"/>
      <c r="BZ297" s="61"/>
      <c r="CA297" s="64"/>
      <c r="CB297" s="63"/>
      <c r="CC297" s="62"/>
      <c r="CE297" s="61"/>
    </row>
    <row r="298" spans="2:83">
      <c r="B298" s="71"/>
      <c r="C298" s="71"/>
      <c r="D298" s="72"/>
      <c r="E298" s="72"/>
      <c r="F298" s="72"/>
      <c r="BO298" s="71"/>
      <c r="BP298" s="64"/>
      <c r="BQ298" s="70"/>
      <c r="BR298" s="69"/>
      <c r="BS298" s="68"/>
      <c r="BT298" s="67"/>
      <c r="BV298" s="66"/>
      <c r="BW298" s="66"/>
      <c r="BX298" s="65"/>
      <c r="BZ298" s="61"/>
      <c r="CA298" s="64"/>
      <c r="CB298" s="63"/>
      <c r="CC298" s="62"/>
      <c r="CE298" s="61"/>
    </row>
    <row r="299" spans="2:83">
      <c r="B299" s="71"/>
      <c r="C299" s="71"/>
      <c r="D299" s="72"/>
      <c r="E299" s="72"/>
      <c r="F299" s="72"/>
      <c r="BO299" s="71"/>
      <c r="BP299" s="64"/>
      <c r="BQ299" s="70"/>
      <c r="BR299" s="69"/>
      <c r="BS299" s="68"/>
      <c r="BT299" s="67"/>
      <c r="BV299" s="66"/>
      <c r="BW299" s="66"/>
      <c r="BX299" s="65"/>
      <c r="BZ299" s="61"/>
      <c r="CA299" s="64"/>
      <c r="CB299" s="63"/>
      <c r="CC299" s="62"/>
      <c r="CE299" s="61"/>
    </row>
    <row r="300" spans="2:83">
      <c r="B300" s="71"/>
      <c r="C300" s="71"/>
      <c r="D300" s="72"/>
      <c r="E300" s="72"/>
      <c r="F300" s="72"/>
      <c r="BO300" s="71"/>
      <c r="BP300" s="64"/>
      <c r="BQ300" s="70"/>
      <c r="BR300" s="69"/>
      <c r="BS300" s="68"/>
      <c r="BT300" s="67"/>
      <c r="BV300" s="66"/>
      <c r="BW300" s="66"/>
      <c r="BX300" s="65"/>
      <c r="BZ300" s="61"/>
      <c r="CA300" s="64"/>
      <c r="CB300" s="63"/>
      <c r="CC300" s="62"/>
      <c r="CE300" s="61"/>
    </row>
    <row r="301" spans="2:83">
      <c r="B301" s="71"/>
      <c r="C301" s="71"/>
      <c r="D301" s="72"/>
      <c r="E301" s="72"/>
      <c r="F301" s="72"/>
      <c r="BO301" s="71"/>
      <c r="BP301" s="64"/>
      <c r="BQ301" s="70"/>
      <c r="BR301" s="69"/>
      <c r="BS301" s="68"/>
      <c r="BT301" s="67"/>
      <c r="BV301" s="66"/>
      <c r="BW301" s="66"/>
      <c r="BX301" s="65"/>
      <c r="BZ301" s="61"/>
      <c r="CA301" s="64"/>
      <c r="CB301" s="63"/>
      <c r="CC301" s="62"/>
      <c r="CE301" s="61"/>
    </row>
    <row r="302" spans="2:83">
      <c r="B302" s="71"/>
      <c r="C302" s="71"/>
      <c r="D302" s="72"/>
      <c r="E302" s="72"/>
      <c r="F302" s="72"/>
      <c r="BO302" s="71"/>
      <c r="BP302" s="64"/>
      <c r="BQ302" s="70"/>
      <c r="BR302" s="69"/>
      <c r="BS302" s="68"/>
      <c r="BT302" s="67"/>
      <c r="BV302" s="66"/>
      <c r="BW302" s="66"/>
      <c r="BX302" s="65"/>
      <c r="BZ302" s="61"/>
      <c r="CA302" s="64"/>
      <c r="CB302" s="63"/>
      <c r="CC302" s="62"/>
      <c r="CE302" s="61"/>
    </row>
    <row r="303" spans="2:83">
      <c r="B303" s="71"/>
      <c r="C303" s="71"/>
      <c r="D303" s="72"/>
      <c r="E303" s="72"/>
      <c r="F303" s="72"/>
      <c r="BO303" s="71"/>
      <c r="BP303" s="64"/>
      <c r="BQ303" s="70"/>
      <c r="BR303" s="69"/>
      <c r="BS303" s="68"/>
      <c r="BT303" s="67"/>
      <c r="BV303" s="66"/>
      <c r="BW303" s="66"/>
      <c r="BX303" s="65"/>
      <c r="BZ303" s="61"/>
      <c r="CA303" s="64"/>
      <c r="CB303" s="63"/>
      <c r="CC303" s="62"/>
      <c r="CE303" s="61"/>
    </row>
    <row r="304" spans="2:83">
      <c r="B304" s="71"/>
      <c r="C304" s="71"/>
      <c r="D304" s="72"/>
      <c r="E304" s="72"/>
      <c r="F304" s="72"/>
      <c r="BO304" s="71"/>
      <c r="BP304" s="64"/>
      <c r="BQ304" s="70"/>
      <c r="BR304" s="69"/>
      <c r="BS304" s="68"/>
      <c r="BT304" s="67"/>
      <c r="BV304" s="66"/>
      <c r="BW304" s="66"/>
      <c r="BX304" s="65"/>
      <c r="BZ304" s="61"/>
      <c r="CA304" s="64"/>
      <c r="CB304" s="63"/>
      <c r="CC304" s="62"/>
      <c r="CE304" s="61"/>
    </row>
    <row r="305" spans="2:83">
      <c r="B305" s="71"/>
      <c r="C305" s="71"/>
      <c r="D305" s="72"/>
      <c r="E305" s="72"/>
      <c r="F305" s="72"/>
      <c r="BO305" s="71"/>
      <c r="BP305" s="64"/>
      <c r="BQ305" s="70"/>
      <c r="BR305" s="69"/>
      <c r="BS305" s="68"/>
      <c r="BT305" s="67"/>
      <c r="BV305" s="66"/>
      <c r="BW305" s="66"/>
      <c r="BX305" s="65"/>
      <c r="BZ305" s="61"/>
      <c r="CA305" s="64"/>
      <c r="CB305" s="63"/>
      <c r="CC305" s="62"/>
      <c r="CE305" s="61"/>
    </row>
    <row r="306" spans="2:83">
      <c r="B306" s="71"/>
      <c r="C306" s="71"/>
      <c r="D306" s="72"/>
      <c r="E306" s="72"/>
      <c r="F306" s="72"/>
      <c r="BO306" s="71"/>
      <c r="BP306" s="64"/>
      <c r="BQ306" s="70"/>
      <c r="BR306" s="69"/>
      <c r="BS306" s="68"/>
      <c r="BT306" s="67"/>
      <c r="BV306" s="66"/>
      <c r="BW306" s="66"/>
      <c r="BX306" s="65"/>
      <c r="BZ306" s="61"/>
      <c r="CA306" s="64"/>
      <c r="CB306" s="63"/>
      <c r="CC306" s="62"/>
      <c r="CE306" s="61"/>
    </row>
    <row r="307" spans="2:83">
      <c r="B307" s="71"/>
      <c r="C307" s="71"/>
      <c r="D307" s="72"/>
      <c r="E307" s="72"/>
      <c r="F307" s="72"/>
      <c r="BO307" s="71"/>
      <c r="BP307" s="64"/>
      <c r="BQ307" s="70"/>
      <c r="BR307" s="69"/>
      <c r="BS307" s="68"/>
      <c r="BT307" s="67"/>
      <c r="BV307" s="66"/>
      <c r="BW307" s="66"/>
      <c r="BX307" s="65"/>
      <c r="BZ307" s="61"/>
      <c r="CA307" s="64"/>
      <c r="CB307" s="63"/>
      <c r="CC307" s="62"/>
      <c r="CE307" s="61"/>
    </row>
    <row r="308" spans="2:83">
      <c r="B308" s="71"/>
      <c r="C308" s="71"/>
      <c r="D308" s="72"/>
      <c r="E308" s="72"/>
      <c r="F308" s="72"/>
      <c r="BO308" s="71"/>
      <c r="BP308" s="64"/>
      <c r="BQ308" s="70"/>
      <c r="BR308" s="69"/>
      <c r="BS308" s="68"/>
      <c r="BT308" s="67"/>
      <c r="BV308" s="66"/>
      <c r="BW308" s="66"/>
      <c r="BX308" s="65"/>
      <c r="BZ308" s="61"/>
      <c r="CA308" s="64"/>
      <c r="CB308" s="63"/>
      <c r="CC308" s="62"/>
      <c r="CE308" s="61"/>
    </row>
    <row r="309" spans="2:83">
      <c r="B309" s="71"/>
      <c r="C309" s="71"/>
      <c r="D309" s="72"/>
      <c r="E309" s="72"/>
      <c r="F309" s="72"/>
      <c r="BO309" s="71"/>
      <c r="BP309" s="64"/>
      <c r="BQ309" s="70"/>
      <c r="BR309" s="69"/>
      <c r="BS309" s="68"/>
      <c r="BT309" s="67"/>
      <c r="BV309" s="66"/>
      <c r="BW309" s="66"/>
      <c r="BX309" s="65"/>
      <c r="BZ309" s="61"/>
      <c r="CA309" s="64"/>
      <c r="CB309" s="63"/>
      <c r="CC309" s="62"/>
      <c r="CE309" s="61"/>
    </row>
    <row r="310" spans="2:83">
      <c r="B310" s="71"/>
      <c r="C310" s="71"/>
      <c r="D310" s="72"/>
      <c r="E310" s="72"/>
      <c r="F310" s="72"/>
      <c r="BO310" s="71"/>
      <c r="BP310" s="64"/>
      <c r="BQ310" s="70"/>
      <c r="BR310" s="69"/>
      <c r="BS310" s="68"/>
      <c r="BT310" s="67"/>
      <c r="BV310" s="66"/>
      <c r="BW310" s="66"/>
      <c r="BX310" s="65"/>
      <c r="BZ310" s="61"/>
      <c r="CA310" s="64"/>
      <c r="CB310" s="63"/>
      <c r="CC310" s="62"/>
      <c r="CE310" s="61"/>
    </row>
    <row r="311" spans="2:83">
      <c r="B311" s="71"/>
      <c r="C311" s="71"/>
      <c r="D311" s="72"/>
      <c r="E311" s="72"/>
      <c r="F311" s="72"/>
      <c r="BO311" s="71"/>
      <c r="BP311" s="64"/>
      <c r="BQ311" s="70"/>
      <c r="BR311" s="69"/>
      <c r="BS311" s="68"/>
      <c r="BT311" s="67"/>
      <c r="BV311" s="66"/>
      <c r="BW311" s="66"/>
      <c r="BX311" s="65"/>
      <c r="BZ311" s="61"/>
      <c r="CA311" s="64"/>
      <c r="CB311" s="63"/>
      <c r="CC311" s="62"/>
      <c r="CE311" s="61"/>
    </row>
    <row r="312" spans="2:83">
      <c r="B312" s="71"/>
      <c r="C312" s="71"/>
      <c r="D312" s="72"/>
      <c r="E312" s="72"/>
      <c r="F312" s="72"/>
      <c r="BO312" s="71"/>
      <c r="BP312" s="64"/>
      <c r="BQ312" s="70"/>
      <c r="BR312" s="69"/>
      <c r="BS312" s="68"/>
      <c r="BT312" s="67"/>
      <c r="BV312" s="66"/>
      <c r="BW312" s="66"/>
      <c r="BX312" s="65"/>
      <c r="BZ312" s="61"/>
      <c r="CA312" s="64"/>
      <c r="CB312" s="63"/>
      <c r="CC312" s="62"/>
      <c r="CE312" s="61"/>
    </row>
    <row r="313" spans="2:83">
      <c r="B313" s="71"/>
      <c r="C313" s="71"/>
      <c r="D313" s="72"/>
      <c r="E313" s="72"/>
      <c r="F313" s="72"/>
      <c r="BO313" s="71"/>
      <c r="BP313" s="64"/>
      <c r="BQ313" s="70"/>
      <c r="BR313" s="69"/>
      <c r="BS313" s="68"/>
      <c r="BT313" s="67"/>
      <c r="BV313" s="66"/>
      <c r="BW313" s="66"/>
      <c r="BX313" s="65"/>
      <c r="BZ313" s="61"/>
      <c r="CA313" s="64"/>
      <c r="CB313" s="63"/>
      <c r="CC313" s="62"/>
      <c r="CE313" s="61"/>
    </row>
    <row r="314" spans="2:83">
      <c r="B314" s="71"/>
      <c r="C314" s="71"/>
      <c r="D314" s="72"/>
      <c r="E314" s="72"/>
      <c r="F314" s="72"/>
      <c r="BO314" s="71"/>
      <c r="BP314" s="64"/>
      <c r="BQ314" s="70"/>
      <c r="BR314" s="69"/>
      <c r="BS314" s="68"/>
      <c r="BT314" s="67"/>
      <c r="BV314" s="66"/>
      <c r="BW314" s="66"/>
      <c r="BX314" s="65"/>
      <c r="BZ314" s="61"/>
      <c r="CA314" s="64"/>
      <c r="CB314" s="63"/>
      <c r="CC314" s="62"/>
      <c r="CE314" s="61"/>
    </row>
    <row r="315" spans="2:83">
      <c r="B315" s="71"/>
      <c r="C315" s="71"/>
      <c r="D315" s="72"/>
      <c r="E315" s="72"/>
      <c r="F315" s="72"/>
      <c r="BO315" s="71"/>
      <c r="BP315" s="64"/>
      <c r="BQ315" s="70"/>
      <c r="BR315" s="69"/>
      <c r="BS315" s="68"/>
      <c r="BT315" s="67"/>
      <c r="BV315" s="66"/>
      <c r="BW315" s="66"/>
      <c r="BX315" s="65"/>
      <c r="BZ315" s="61"/>
      <c r="CA315" s="64"/>
      <c r="CB315" s="63"/>
      <c r="CC315" s="62"/>
      <c r="CE315" s="61"/>
    </row>
    <row r="316" spans="2:83">
      <c r="B316" s="71"/>
      <c r="C316" s="71"/>
      <c r="D316" s="72"/>
      <c r="E316" s="72"/>
      <c r="F316" s="72"/>
      <c r="BO316" s="71"/>
      <c r="BP316" s="64"/>
      <c r="BQ316" s="70"/>
      <c r="BR316" s="69"/>
      <c r="BS316" s="68"/>
      <c r="BT316" s="67"/>
      <c r="BV316" s="66"/>
      <c r="BW316" s="66"/>
      <c r="BX316" s="65"/>
      <c r="BZ316" s="61"/>
      <c r="CA316" s="64"/>
      <c r="CB316" s="63"/>
      <c r="CC316" s="62"/>
      <c r="CE316" s="61"/>
    </row>
    <row r="317" spans="2:83">
      <c r="B317" s="71"/>
      <c r="C317" s="71"/>
      <c r="D317" s="72"/>
      <c r="E317" s="72"/>
      <c r="F317" s="72"/>
      <c r="BO317" s="71"/>
      <c r="BP317" s="64"/>
      <c r="BQ317" s="70"/>
      <c r="BR317" s="69"/>
      <c r="BS317" s="68"/>
      <c r="BT317" s="67"/>
      <c r="BV317" s="66"/>
      <c r="BW317" s="66"/>
      <c r="BX317" s="65"/>
      <c r="BZ317" s="61"/>
      <c r="CA317" s="64"/>
      <c r="CB317" s="63"/>
      <c r="CC317" s="62"/>
      <c r="CE317" s="61"/>
    </row>
    <row r="318" spans="2:83">
      <c r="B318" s="71"/>
      <c r="C318" s="71"/>
      <c r="D318" s="72"/>
      <c r="E318" s="72"/>
      <c r="F318" s="72"/>
      <c r="BO318" s="71"/>
      <c r="BP318" s="64"/>
      <c r="BQ318" s="70"/>
      <c r="BR318" s="69"/>
      <c r="BS318" s="68"/>
      <c r="BT318" s="67"/>
      <c r="BV318" s="66"/>
      <c r="BW318" s="66"/>
      <c r="BX318" s="65"/>
      <c r="BZ318" s="61"/>
      <c r="CA318" s="64"/>
      <c r="CB318" s="63"/>
      <c r="CC318" s="62"/>
      <c r="CE318" s="61"/>
    </row>
    <row r="319" spans="2:83">
      <c r="B319" s="71"/>
      <c r="C319" s="71"/>
      <c r="D319" s="72"/>
      <c r="E319" s="72"/>
      <c r="F319" s="72"/>
      <c r="BO319" s="71"/>
      <c r="BP319" s="64"/>
      <c r="BQ319" s="70"/>
      <c r="BR319" s="69"/>
      <c r="BS319" s="68"/>
      <c r="BT319" s="67"/>
      <c r="BV319" s="66"/>
      <c r="BW319" s="66"/>
      <c r="BX319" s="65"/>
      <c r="BZ319" s="61"/>
      <c r="CA319" s="64"/>
      <c r="CB319" s="63"/>
      <c r="CC319" s="62"/>
      <c r="CE319" s="61"/>
    </row>
    <row r="320" spans="2:83">
      <c r="B320" s="71"/>
      <c r="C320" s="71"/>
      <c r="D320" s="72"/>
      <c r="E320" s="72"/>
      <c r="F320" s="72"/>
      <c r="BO320" s="71"/>
      <c r="BP320" s="64"/>
      <c r="BQ320" s="70"/>
      <c r="BR320" s="69"/>
      <c r="BS320" s="68"/>
      <c r="BT320" s="67"/>
      <c r="BV320" s="66"/>
      <c r="BW320" s="66"/>
      <c r="BX320" s="65"/>
      <c r="BZ320" s="61"/>
      <c r="CA320" s="64"/>
      <c r="CB320" s="63"/>
      <c r="CC320" s="62"/>
      <c r="CE320" s="61"/>
    </row>
    <row r="321" spans="2:83">
      <c r="B321" s="71"/>
      <c r="C321" s="71"/>
      <c r="D321" s="72"/>
      <c r="E321" s="72"/>
      <c r="F321" s="72"/>
      <c r="BO321" s="71"/>
      <c r="BP321" s="64"/>
      <c r="BQ321" s="70"/>
      <c r="BR321" s="69"/>
      <c r="BS321" s="68"/>
      <c r="BT321" s="67"/>
      <c r="BV321" s="66"/>
      <c r="BW321" s="66"/>
      <c r="BX321" s="65"/>
      <c r="BZ321" s="61"/>
      <c r="CA321" s="64"/>
      <c r="CB321" s="63"/>
      <c r="CC321" s="62"/>
      <c r="CE321" s="61"/>
    </row>
    <row r="322" spans="2:83">
      <c r="B322" s="71"/>
      <c r="C322" s="71"/>
      <c r="D322" s="72"/>
      <c r="E322" s="72"/>
      <c r="F322" s="72"/>
      <c r="BO322" s="71"/>
      <c r="BP322" s="64"/>
      <c r="BQ322" s="70"/>
      <c r="BR322" s="69"/>
      <c r="BS322" s="68"/>
      <c r="BT322" s="67"/>
      <c r="BV322" s="66"/>
      <c r="BW322" s="66"/>
      <c r="BX322" s="65"/>
      <c r="BZ322" s="61"/>
      <c r="CA322" s="64"/>
      <c r="CB322" s="63"/>
      <c r="CC322" s="62"/>
      <c r="CE322" s="61"/>
    </row>
    <row r="323" spans="2:83">
      <c r="B323" s="71"/>
      <c r="C323" s="71"/>
      <c r="D323" s="72"/>
      <c r="E323" s="72"/>
      <c r="F323" s="72"/>
      <c r="BO323" s="71"/>
      <c r="BP323" s="64"/>
      <c r="BQ323" s="70"/>
      <c r="BR323" s="69"/>
      <c r="BS323" s="68"/>
      <c r="BT323" s="67"/>
      <c r="BV323" s="66"/>
      <c r="BW323" s="66"/>
      <c r="BX323" s="65"/>
      <c r="BZ323" s="61"/>
      <c r="CA323" s="64"/>
      <c r="CB323" s="63"/>
      <c r="CC323" s="62"/>
      <c r="CE323" s="61"/>
    </row>
    <row r="324" spans="2:83">
      <c r="B324" s="71"/>
      <c r="C324" s="71"/>
      <c r="D324" s="72"/>
      <c r="E324" s="72"/>
      <c r="F324" s="72"/>
      <c r="BO324" s="71"/>
      <c r="BP324" s="64"/>
      <c r="BQ324" s="70"/>
      <c r="BR324" s="69"/>
      <c r="BS324" s="68"/>
      <c r="BT324" s="67"/>
      <c r="BV324" s="66"/>
      <c r="BW324" s="66"/>
      <c r="BX324" s="65"/>
      <c r="BZ324" s="61"/>
      <c r="CA324" s="64"/>
      <c r="CB324" s="63"/>
      <c r="CC324" s="62"/>
      <c r="CE324" s="61"/>
    </row>
    <row r="325" spans="2:83">
      <c r="B325" s="71"/>
      <c r="C325" s="71"/>
      <c r="D325" s="72"/>
      <c r="E325" s="72"/>
      <c r="F325" s="72"/>
      <c r="BO325" s="71"/>
      <c r="BP325" s="64"/>
      <c r="BQ325" s="70"/>
      <c r="BR325" s="69"/>
      <c r="BS325" s="68"/>
      <c r="BT325" s="67"/>
      <c r="BV325" s="66"/>
      <c r="BW325" s="66"/>
      <c r="BX325" s="65"/>
      <c r="BZ325" s="61"/>
      <c r="CA325" s="64"/>
      <c r="CB325" s="63"/>
      <c r="CC325" s="62"/>
      <c r="CE325" s="61"/>
    </row>
    <row r="326" spans="2:83">
      <c r="B326" s="71"/>
      <c r="C326" s="71"/>
      <c r="D326" s="72"/>
      <c r="E326" s="72"/>
      <c r="F326" s="72"/>
      <c r="BO326" s="71"/>
      <c r="BP326" s="64"/>
      <c r="BQ326" s="70"/>
      <c r="BR326" s="69"/>
      <c r="BS326" s="68"/>
      <c r="BT326" s="67"/>
      <c r="BV326" s="66"/>
      <c r="BW326" s="66"/>
      <c r="BX326" s="65"/>
      <c r="BZ326" s="61"/>
      <c r="CA326" s="64"/>
      <c r="CB326" s="63"/>
      <c r="CC326" s="62"/>
      <c r="CE326" s="61"/>
    </row>
    <row r="327" spans="2:83">
      <c r="B327" s="71"/>
      <c r="C327" s="71"/>
      <c r="D327" s="72"/>
      <c r="E327" s="72"/>
      <c r="F327" s="72"/>
      <c r="BO327" s="71"/>
      <c r="BP327" s="64"/>
      <c r="BQ327" s="70"/>
      <c r="BR327" s="69"/>
      <c r="BS327" s="68"/>
      <c r="BT327" s="67"/>
      <c r="BV327" s="66"/>
      <c r="BW327" s="66"/>
      <c r="BX327" s="65"/>
      <c r="BZ327" s="61"/>
      <c r="CA327" s="64"/>
      <c r="CB327" s="63"/>
      <c r="CC327" s="62"/>
      <c r="CE327" s="61"/>
    </row>
    <row r="328" spans="2:83">
      <c r="B328" s="71"/>
      <c r="C328" s="71"/>
      <c r="D328" s="72"/>
      <c r="E328" s="72"/>
      <c r="F328" s="72"/>
      <c r="BO328" s="71"/>
      <c r="BP328" s="64"/>
      <c r="BQ328" s="70"/>
      <c r="BR328" s="69"/>
      <c r="BS328" s="68"/>
      <c r="BT328" s="67"/>
      <c r="BV328" s="66"/>
      <c r="BW328" s="66"/>
      <c r="BX328" s="65"/>
      <c r="BZ328" s="61"/>
      <c r="CA328" s="64"/>
      <c r="CB328" s="63"/>
      <c r="CC328" s="62"/>
      <c r="CE328" s="61"/>
    </row>
    <row r="329" spans="2:83">
      <c r="B329" s="71"/>
      <c r="C329" s="71"/>
      <c r="D329" s="72"/>
      <c r="E329" s="72"/>
      <c r="F329" s="72"/>
      <c r="BO329" s="71"/>
      <c r="BP329" s="64"/>
      <c r="BQ329" s="70"/>
      <c r="BR329" s="69"/>
      <c r="BS329" s="68"/>
      <c r="BT329" s="67"/>
      <c r="BV329" s="66"/>
      <c r="BW329" s="66"/>
      <c r="BX329" s="65"/>
      <c r="BZ329" s="61"/>
      <c r="CA329" s="64"/>
      <c r="CB329" s="63"/>
      <c r="CC329" s="62"/>
      <c r="CE329" s="61"/>
    </row>
    <row r="330" spans="2:83">
      <c r="B330" s="71"/>
      <c r="C330" s="71"/>
      <c r="D330" s="72"/>
      <c r="E330" s="72"/>
      <c r="F330" s="72"/>
      <c r="BO330" s="71"/>
      <c r="BP330" s="64"/>
      <c r="BQ330" s="70"/>
      <c r="BR330" s="69"/>
      <c r="BS330" s="68"/>
      <c r="BT330" s="67"/>
      <c r="BV330" s="66"/>
      <c r="BW330" s="66"/>
      <c r="BX330" s="65"/>
      <c r="BZ330" s="61"/>
      <c r="CA330" s="64"/>
      <c r="CB330" s="63"/>
      <c r="CC330" s="62"/>
      <c r="CE330" s="61"/>
    </row>
    <row r="331" spans="2:83">
      <c r="B331" s="71"/>
      <c r="C331" s="71"/>
      <c r="D331" s="72"/>
      <c r="E331" s="72"/>
      <c r="F331" s="72"/>
      <c r="BO331" s="71"/>
      <c r="BP331" s="64"/>
      <c r="BQ331" s="70"/>
      <c r="BR331" s="69"/>
      <c r="BS331" s="68"/>
      <c r="BT331" s="67"/>
      <c r="BV331" s="66"/>
      <c r="BW331" s="66"/>
      <c r="BX331" s="65"/>
      <c r="BZ331" s="61"/>
      <c r="CA331" s="64"/>
      <c r="CB331" s="63"/>
      <c r="CC331" s="62"/>
      <c r="CE331" s="61"/>
    </row>
    <row r="332" spans="2:83">
      <c r="B332" s="71"/>
      <c r="C332" s="71"/>
      <c r="D332" s="72"/>
      <c r="E332" s="72"/>
      <c r="F332" s="72"/>
      <c r="BO332" s="71"/>
      <c r="BP332" s="64"/>
      <c r="BQ332" s="70"/>
      <c r="BR332" s="69"/>
      <c r="BS332" s="68"/>
      <c r="BT332" s="67"/>
      <c r="BV332" s="66"/>
      <c r="BW332" s="66"/>
      <c r="BX332" s="65"/>
      <c r="BZ332" s="61"/>
      <c r="CA332" s="64"/>
      <c r="CB332" s="63"/>
      <c r="CC332" s="62"/>
      <c r="CE332" s="61"/>
    </row>
    <row r="333" spans="2:83">
      <c r="B333" s="71"/>
      <c r="C333" s="71"/>
      <c r="D333" s="72"/>
      <c r="E333" s="72"/>
      <c r="F333" s="72"/>
      <c r="BO333" s="71"/>
      <c r="BP333" s="64"/>
      <c r="BQ333" s="70"/>
      <c r="BR333" s="69"/>
      <c r="BS333" s="68"/>
      <c r="BT333" s="67"/>
      <c r="BV333" s="66"/>
      <c r="BW333" s="66"/>
      <c r="BX333" s="65"/>
      <c r="BZ333" s="61"/>
      <c r="CA333" s="64"/>
      <c r="CB333" s="63"/>
      <c r="CC333" s="62"/>
      <c r="CE333" s="61"/>
    </row>
    <row r="334" spans="2:83">
      <c r="B334" s="71"/>
      <c r="C334" s="71"/>
      <c r="D334" s="72"/>
      <c r="E334" s="72"/>
      <c r="F334" s="72"/>
      <c r="BO334" s="71"/>
      <c r="BP334" s="64"/>
      <c r="BQ334" s="70"/>
      <c r="BR334" s="69"/>
      <c r="BS334" s="68"/>
      <c r="BT334" s="67"/>
      <c r="BV334" s="66"/>
      <c r="BW334" s="66"/>
      <c r="BX334" s="65"/>
      <c r="BZ334" s="61"/>
      <c r="CA334" s="64"/>
      <c r="CB334" s="63"/>
      <c r="CC334" s="62"/>
      <c r="CE334" s="61"/>
    </row>
    <row r="335" spans="2:83">
      <c r="B335" s="71"/>
      <c r="C335" s="71"/>
      <c r="D335" s="72"/>
      <c r="E335" s="72"/>
      <c r="F335" s="72"/>
      <c r="BO335" s="71"/>
      <c r="BP335" s="64"/>
      <c r="BQ335" s="70"/>
      <c r="BR335" s="69"/>
      <c r="BS335" s="68"/>
      <c r="BT335" s="67"/>
      <c r="BV335" s="66"/>
      <c r="BW335" s="66"/>
      <c r="BX335" s="65"/>
      <c r="BZ335" s="61"/>
      <c r="CA335" s="64"/>
      <c r="CB335" s="63"/>
      <c r="CC335" s="62"/>
      <c r="CE335" s="61"/>
    </row>
    <row r="336" spans="2:83">
      <c r="B336" s="71"/>
      <c r="C336" s="71"/>
      <c r="D336" s="72"/>
      <c r="E336" s="72"/>
      <c r="F336" s="72"/>
      <c r="BO336" s="71"/>
      <c r="BP336" s="64"/>
      <c r="BQ336" s="70"/>
      <c r="BR336" s="69"/>
      <c r="BS336" s="68"/>
      <c r="BT336" s="67"/>
      <c r="BV336" s="66"/>
      <c r="BW336" s="66"/>
      <c r="BX336" s="65"/>
      <c r="BZ336" s="61"/>
      <c r="CA336" s="64"/>
      <c r="CB336" s="63"/>
      <c r="CC336" s="62"/>
      <c r="CE336" s="61"/>
    </row>
    <row r="337" spans="2:83">
      <c r="B337" s="71"/>
      <c r="C337" s="71"/>
      <c r="D337" s="72"/>
      <c r="E337" s="72"/>
      <c r="F337" s="72"/>
      <c r="BO337" s="71"/>
      <c r="BP337" s="64"/>
      <c r="BQ337" s="70"/>
      <c r="BR337" s="69"/>
      <c r="BS337" s="68"/>
      <c r="BT337" s="67"/>
      <c r="BV337" s="66"/>
      <c r="BW337" s="66"/>
      <c r="BX337" s="65"/>
      <c r="BZ337" s="61"/>
      <c r="CA337" s="64"/>
      <c r="CB337" s="63"/>
      <c r="CC337" s="62"/>
      <c r="CE337" s="61"/>
    </row>
    <row r="338" spans="2:83">
      <c r="B338" s="71"/>
      <c r="C338" s="71"/>
      <c r="D338" s="72"/>
      <c r="E338" s="72"/>
      <c r="F338" s="72"/>
      <c r="BO338" s="71"/>
      <c r="BP338" s="64"/>
      <c r="BQ338" s="70"/>
      <c r="BR338" s="69"/>
      <c r="BS338" s="68"/>
      <c r="BT338" s="67"/>
      <c r="BV338" s="66"/>
      <c r="BW338" s="66"/>
      <c r="BX338" s="65"/>
      <c r="BZ338" s="61"/>
      <c r="CA338" s="64"/>
      <c r="CB338" s="63"/>
      <c r="CC338" s="62"/>
      <c r="CE338" s="61"/>
    </row>
    <row r="339" spans="2:83">
      <c r="B339" s="71"/>
      <c r="C339" s="71"/>
      <c r="D339" s="72"/>
      <c r="E339" s="72"/>
      <c r="F339" s="72"/>
      <c r="BO339" s="71"/>
      <c r="BP339" s="64"/>
      <c r="BQ339" s="70"/>
      <c r="BR339" s="69"/>
      <c r="BS339" s="68"/>
      <c r="BT339" s="67"/>
      <c r="BV339" s="66"/>
      <c r="BW339" s="66"/>
      <c r="BX339" s="65"/>
      <c r="BZ339" s="61"/>
      <c r="CA339" s="64"/>
      <c r="CB339" s="63"/>
      <c r="CC339" s="62"/>
      <c r="CE339" s="61"/>
    </row>
    <row r="340" spans="2:83">
      <c r="B340" s="71"/>
      <c r="C340" s="71"/>
      <c r="D340" s="72"/>
      <c r="E340" s="72"/>
      <c r="F340" s="72"/>
      <c r="BO340" s="71"/>
      <c r="BP340" s="64"/>
      <c r="BQ340" s="70"/>
      <c r="BR340" s="69"/>
      <c r="BS340" s="68"/>
      <c r="BT340" s="67"/>
      <c r="BV340" s="66"/>
      <c r="BW340" s="66"/>
      <c r="BX340" s="65"/>
      <c r="BZ340" s="61"/>
      <c r="CA340" s="64"/>
      <c r="CB340" s="63"/>
      <c r="CC340" s="62"/>
      <c r="CE340" s="61"/>
    </row>
    <row r="341" spans="2:83">
      <c r="B341" s="71"/>
      <c r="C341" s="71"/>
      <c r="D341" s="72"/>
      <c r="E341" s="72"/>
      <c r="F341" s="72"/>
      <c r="BO341" s="71"/>
      <c r="BP341" s="64"/>
      <c r="BQ341" s="70"/>
      <c r="BR341" s="69"/>
      <c r="BS341" s="68"/>
      <c r="BT341" s="67"/>
      <c r="BV341" s="66"/>
      <c r="BW341" s="66"/>
      <c r="BX341" s="65"/>
      <c r="BZ341" s="61"/>
      <c r="CA341" s="64"/>
      <c r="CB341" s="63"/>
      <c r="CC341" s="62"/>
      <c r="CE341" s="61"/>
    </row>
    <row r="342" spans="2:83">
      <c r="B342" s="71"/>
      <c r="C342" s="71"/>
      <c r="D342" s="72"/>
      <c r="E342" s="72"/>
      <c r="F342" s="72"/>
      <c r="BO342" s="71"/>
      <c r="BP342" s="64"/>
      <c r="BQ342" s="70"/>
      <c r="BR342" s="69"/>
      <c r="BS342" s="68"/>
      <c r="BT342" s="67"/>
      <c r="BV342" s="66"/>
      <c r="BW342" s="66"/>
      <c r="BX342" s="65"/>
      <c r="BZ342" s="61"/>
      <c r="CA342" s="64"/>
      <c r="CB342" s="63"/>
      <c r="CC342" s="62"/>
      <c r="CE342" s="61"/>
    </row>
    <row r="343" spans="2:83">
      <c r="B343" s="71"/>
      <c r="C343" s="71"/>
      <c r="D343" s="72"/>
      <c r="E343" s="72"/>
      <c r="F343" s="72"/>
      <c r="BO343" s="71"/>
      <c r="BP343" s="64"/>
      <c r="BQ343" s="70"/>
      <c r="BR343" s="69"/>
      <c r="BS343" s="68"/>
      <c r="BT343" s="67"/>
      <c r="BV343" s="66"/>
      <c r="BW343" s="66"/>
      <c r="BX343" s="65"/>
      <c r="BZ343" s="61"/>
      <c r="CA343" s="64"/>
      <c r="CB343" s="63"/>
      <c r="CC343" s="62"/>
      <c r="CE343" s="61"/>
    </row>
    <row r="344" spans="2:83">
      <c r="B344" s="71"/>
      <c r="C344" s="71"/>
      <c r="D344" s="72"/>
      <c r="E344" s="72"/>
      <c r="F344" s="72"/>
      <c r="BO344" s="71"/>
      <c r="BP344" s="64"/>
      <c r="BQ344" s="70"/>
      <c r="BR344" s="69"/>
      <c r="BS344" s="68"/>
      <c r="BT344" s="67"/>
      <c r="BV344" s="66"/>
      <c r="BW344" s="66"/>
      <c r="BX344" s="65"/>
      <c r="BZ344" s="61"/>
      <c r="CA344" s="64"/>
      <c r="CB344" s="63"/>
      <c r="CC344" s="62"/>
      <c r="CE344" s="61"/>
    </row>
    <row r="345" spans="2:83">
      <c r="B345" s="71"/>
      <c r="C345" s="71"/>
      <c r="D345" s="72"/>
      <c r="E345" s="72"/>
      <c r="F345" s="72"/>
      <c r="BO345" s="71"/>
      <c r="BP345" s="64"/>
      <c r="BQ345" s="70"/>
      <c r="BR345" s="69"/>
      <c r="BS345" s="68"/>
      <c r="BT345" s="67"/>
      <c r="BV345" s="66"/>
      <c r="BW345" s="66"/>
      <c r="BX345" s="65"/>
      <c r="BZ345" s="61"/>
      <c r="CA345" s="64"/>
      <c r="CB345" s="63"/>
      <c r="CC345" s="62"/>
      <c r="CE345" s="61"/>
    </row>
    <row r="346" spans="2:83">
      <c r="B346" s="71"/>
      <c r="C346" s="71"/>
      <c r="D346" s="72"/>
      <c r="E346" s="72"/>
      <c r="F346" s="72"/>
      <c r="BO346" s="71"/>
      <c r="BP346" s="64"/>
      <c r="BQ346" s="70"/>
      <c r="BR346" s="69"/>
      <c r="BS346" s="68"/>
      <c r="BT346" s="67"/>
      <c r="BV346" s="66"/>
      <c r="BW346" s="66"/>
      <c r="BX346" s="65"/>
      <c r="BZ346" s="61"/>
      <c r="CA346" s="64"/>
      <c r="CB346" s="63"/>
      <c r="CC346" s="62"/>
      <c r="CE346" s="61"/>
    </row>
    <row r="347" spans="2:83">
      <c r="B347" s="71"/>
      <c r="C347" s="71"/>
      <c r="D347" s="72"/>
      <c r="E347" s="72"/>
      <c r="F347" s="72"/>
      <c r="BO347" s="71"/>
      <c r="BP347" s="64"/>
      <c r="BQ347" s="70"/>
      <c r="BR347" s="69"/>
      <c r="BS347" s="68"/>
      <c r="BT347" s="67"/>
      <c r="BV347" s="66"/>
      <c r="BW347" s="66"/>
      <c r="BX347" s="65"/>
      <c r="BZ347" s="61"/>
      <c r="CA347" s="64"/>
      <c r="CB347" s="63"/>
      <c r="CC347" s="62"/>
      <c r="CE347" s="61"/>
    </row>
    <row r="348" spans="2:83">
      <c r="B348" s="71"/>
      <c r="C348" s="71"/>
      <c r="D348" s="72"/>
      <c r="E348" s="72"/>
      <c r="F348" s="72"/>
      <c r="BO348" s="71"/>
      <c r="BP348" s="64"/>
      <c r="BQ348" s="70"/>
      <c r="BR348" s="69"/>
      <c r="BS348" s="68"/>
      <c r="BT348" s="67"/>
      <c r="BV348" s="66"/>
      <c r="BW348" s="66"/>
      <c r="BX348" s="65"/>
      <c r="BZ348" s="61"/>
      <c r="CA348" s="64"/>
      <c r="CB348" s="63"/>
      <c r="CC348" s="62"/>
      <c r="CE348" s="61"/>
    </row>
    <row r="349" spans="2:83">
      <c r="B349" s="71"/>
      <c r="C349" s="71"/>
      <c r="D349" s="72"/>
      <c r="E349" s="72"/>
      <c r="F349" s="72"/>
      <c r="BO349" s="71"/>
      <c r="BP349" s="64"/>
      <c r="BQ349" s="70"/>
      <c r="BR349" s="69"/>
      <c r="BS349" s="68"/>
      <c r="BT349" s="67"/>
      <c r="BV349" s="66"/>
      <c r="BW349" s="66"/>
      <c r="BX349" s="65"/>
      <c r="BZ349" s="61"/>
      <c r="CA349" s="64"/>
      <c r="CB349" s="63"/>
      <c r="CC349" s="62"/>
      <c r="CE349" s="61"/>
    </row>
    <row r="350" spans="2:83">
      <c r="B350" s="71"/>
      <c r="C350" s="71"/>
      <c r="D350" s="72"/>
      <c r="E350" s="72"/>
      <c r="F350" s="72"/>
      <c r="BO350" s="71"/>
      <c r="BP350" s="64"/>
      <c r="BQ350" s="70"/>
      <c r="BR350" s="69"/>
      <c r="BS350" s="68"/>
      <c r="BT350" s="67"/>
      <c r="BV350" s="66"/>
      <c r="BW350" s="66"/>
      <c r="BX350" s="65"/>
      <c r="BZ350" s="61"/>
      <c r="CA350" s="64"/>
      <c r="CB350" s="63"/>
      <c r="CC350" s="62"/>
      <c r="CE350" s="61"/>
    </row>
    <row r="351" spans="2:83">
      <c r="B351" s="71"/>
      <c r="C351" s="71"/>
      <c r="D351" s="72"/>
      <c r="E351" s="72"/>
      <c r="F351" s="72"/>
      <c r="BO351" s="71"/>
      <c r="BP351" s="64"/>
      <c r="BQ351" s="70"/>
      <c r="BR351" s="69"/>
      <c r="BS351" s="68"/>
      <c r="BT351" s="67"/>
      <c r="BV351" s="66"/>
      <c r="BW351" s="66"/>
      <c r="BX351" s="65"/>
      <c r="BZ351" s="61"/>
      <c r="CA351" s="64"/>
      <c r="CB351" s="63"/>
      <c r="CC351" s="62"/>
      <c r="CE351" s="61"/>
    </row>
    <row r="352" spans="2:83">
      <c r="B352" s="71"/>
      <c r="C352" s="71"/>
      <c r="D352" s="72"/>
      <c r="E352" s="72"/>
      <c r="F352" s="72"/>
      <c r="BO352" s="71"/>
      <c r="BP352" s="64"/>
      <c r="BQ352" s="70"/>
      <c r="BR352" s="69"/>
      <c r="BS352" s="68"/>
      <c r="BT352" s="67"/>
      <c r="BV352" s="66"/>
      <c r="BW352" s="66"/>
      <c r="BX352" s="65"/>
      <c r="BZ352" s="61"/>
      <c r="CA352" s="64"/>
      <c r="CB352" s="63"/>
      <c r="CC352" s="62"/>
      <c r="CE352" s="61"/>
    </row>
    <row r="353" spans="2:83">
      <c r="B353" s="71"/>
      <c r="C353" s="71"/>
      <c r="D353" s="72"/>
      <c r="E353" s="72"/>
      <c r="F353" s="72"/>
      <c r="BO353" s="71"/>
      <c r="BP353" s="64"/>
      <c r="BQ353" s="70"/>
      <c r="BR353" s="69"/>
      <c r="BS353" s="68"/>
      <c r="BT353" s="67"/>
      <c r="BV353" s="66"/>
      <c r="BW353" s="66"/>
      <c r="BX353" s="65"/>
      <c r="BZ353" s="61"/>
      <c r="CA353" s="64"/>
      <c r="CB353" s="63"/>
      <c r="CC353" s="62"/>
      <c r="CE353" s="61"/>
    </row>
    <row r="354" spans="2:83">
      <c r="B354" s="71"/>
      <c r="C354" s="71"/>
      <c r="D354" s="72"/>
      <c r="E354" s="72"/>
      <c r="F354" s="72"/>
      <c r="BO354" s="71"/>
      <c r="BP354" s="64"/>
      <c r="BQ354" s="70"/>
      <c r="BR354" s="69"/>
      <c r="BS354" s="68"/>
      <c r="BT354" s="67"/>
      <c r="BV354" s="66"/>
      <c r="BW354" s="66"/>
      <c r="BX354" s="65"/>
      <c r="BZ354" s="61"/>
      <c r="CA354" s="64"/>
      <c r="CB354" s="63"/>
      <c r="CC354" s="62"/>
      <c r="CE354" s="61"/>
    </row>
    <row r="355" spans="2:83">
      <c r="B355" s="71"/>
      <c r="C355" s="71"/>
      <c r="D355" s="72"/>
      <c r="E355" s="72"/>
      <c r="F355" s="72"/>
      <c r="BO355" s="71"/>
      <c r="BP355" s="64"/>
      <c r="BQ355" s="70"/>
      <c r="BR355" s="69"/>
      <c r="BS355" s="68"/>
      <c r="BT355" s="67"/>
      <c r="BV355" s="66"/>
      <c r="BW355" s="66"/>
      <c r="BX355" s="65"/>
      <c r="BZ355" s="61"/>
      <c r="CA355" s="64"/>
      <c r="CB355" s="63"/>
      <c r="CC355" s="62"/>
      <c r="CE355" s="61"/>
    </row>
    <row r="356" spans="2:83">
      <c r="B356" s="71"/>
      <c r="C356" s="71"/>
      <c r="D356" s="72"/>
      <c r="E356" s="72"/>
      <c r="F356" s="72"/>
      <c r="BO356" s="71"/>
      <c r="BP356" s="64"/>
      <c r="BQ356" s="70"/>
      <c r="BR356" s="69"/>
      <c r="BS356" s="68"/>
      <c r="BT356" s="67"/>
      <c r="BV356" s="66"/>
      <c r="BW356" s="66"/>
      <c r="BX356" s="65"/>
      <c r="BZ356" s="61"/>
      <c r="CA356" s="64"/>
      <c r="CB356" s="63"/>
      <c r="CC356" s="62"/>
      <c r="CE356" s="61"/>
    </row>
    <row r="357" spans="2:83">
      <c r="B357" s="71"/>
      <c r="C357" s="71"/>
      <c r="D357" s="72"/>
      <c r="E357" s="72"/>
      <c r="F357" s="72"/>
      <c r="BO357" s="71"/>
      <c r="BP357" s="64"/>
      <c r="BQ357" s="70"/>
      <c r="BR357" s="69"/>
      <c r="BS357" s="68"/>
      <c r="BT357" s="67"/>
      <c r="BV357" s="66"/>
      <c r="BW357" s="66"/>
      <c r="BX357" s="65"/>
      <c r="BZ357" s="61"/>
      <c r="CA357" s="64"/>
      <c r="CB357" s="63"/>
      <c r="CC357" s="62"/>
      <c r="CE357" s="61"/>
    </row>
    <row r="358" spans="2:83">
      <c r="B358" s="71"/>
      <c r="C358" s="71"/>
      <c r="D358" s="72"/>
      <c r="E358" s="72"/>
      <c r="F358" s="72"/>
      <c r="BO358" s="71"/>
      <c r="BP358" s="64"/>
      <c r="BQ358" s="70"/>
      <c r="BR358" s="69"/>
      <c r="BS358" s="68"/>
      <c r="BT358" s="67"/>
      <c r="BV358" s="66"/>
      <c r="BW358" s="66"/>
      <c r="BX358" s="65"/>
      <c r="BZ358" s="61"/>
      <c r="CA358" s="64"/>
      <c r="CB358" s="63"/>
      <c r="CC358" s="62"/>
      <c r="CE358" s="61"/>
    </row>
    <row r="359" spans="2:83">
      <c r="B359" s="71"/>
      <c r="C359" s="71"/>
      <c r="D359" s="72"/>
      <c r="E359" s="72"/>
      <c r="F359" s="72"/>
      <c r="BO359" s="71"/>
      <c r="BP359" s="64"/>
      <c r="BQ359" s="70"/>
      <c r="BR359" s="69"/>
      <c r="BS359" s="68"/>
      <c r="BT359" s="67"/>
      <c r="BV359" s="66"/>
      <c r="BW359" s="66"/>
      <c r="BX359" s="65"/>
      <c r="BZ359" s="61"/>
      <c r="CA359" s="64"/>
      <c r="CB359" s="63"/>
      <c r="CC359" s="62"/>
      <c r="CE359" s="61"/>
    </row>
    <row r="360" spans="2:83">
      <c r="B360" s="71"/>
      <c r="C360" s="71"/>
      <c r="D360" s="72"/>
      <c r="E360" s="72"/>
      <c r="F360" s="72"/>
      <c r="BO360" s="71"/>
      <c r="BP360" s="64"/>
      <c r="BQ360" s="70"/>
      <c r="BR360" s="69"/>
      <c r="BS360" s="68"/>
      <c r="BT360" s="67"/>
      <c r="BV360" s="66"/>
      <c r="BW360" s="66"/>
      <c r="BX360" s="65"/>
      <c r="BZ360" s="61"/>
      <c r="CA360" s="64"/>
      <c r="CB360" s="63"/>
      <c r="CC360" s="62"/>
      <c r="CE360" s="61"/>
    </row>
    <row r="361" spans="2:83">
      <c r="B361" s="71"/>
      <c r="C361" s="71"/>
      <c r="D361" s="72"/>
      <c r="E361" s="72"/>
      <c r="F361" s="72"/>
      <c r="BO361" s="71"/>
      <c r="BP361" s="64"/>
      <c r="BQ361" s="70"/>
      <c r="BR361" s="69"/>
      <c r="BS361" s="68"/>
      <c r="BT361" s="67"/>
      <c r="BV361" s="66"/>
      <c r="BW361" s="66"/>
      <c r="BX361" s="65"/>
      <c r="BZ361" s="61"/>
      <c r="CA361" s="64"/>
      <c r="CB361" s="63"/>
      <c r="CC361" s="62"/>
      <c r="CE361" s="61"/>
    </row>
    <row r="362" spans="2:83">
      <c r="B362" s="71"/>
      <c r="C362" s="71"/>
      <c r="D362" s="72"/>
      <c r="E362" s="72"/>
      <c r="F362" s="72"/>
      <c r="BO362" s="71"/>
      <c r="BP362" s="64"/>
      <c r="BQ362" s="70"/>
      <c r="BR362" s="69"/>
      <c r="BS362" s="68"/>
      <c r="BT362" s="67"/>
      <c r="BV362" s="66"/>
      <c r="BW362" s="66"/>
      <c r="BX362" s="65"/>
      <c r="BZ362" s="61"/>
      <c r="CA362" s="64"/>
      <c r="CB362" s="63"/>
      <c r="CC362" s="62"/>
      <c r="CE362" s="61"/>
    </row>
    <row r="363" spans="2:83">
      <c r="B363" s="71"/>
      <c r="C363" s="71"/>
      <c r="D363" s="72"/>
      <c r="E363" s="72"/>
      <c r="F363" s="72"/>
      <c r="BO363" s="71"/>
      <c r="BP363" s="64"/>
      <c r="BQ363" s="70"/>
      <c r="BR363" s="69"/>
      <c r="BS363" s="68"/>
      <c r="BT363" s="67"/>
      <c r="BV363" s="66"/>
      <c r="BW363" s="66"/>
      <c r="BX363" s="65"/>
      <c r="BZ363" s="61"/>
      <c r="CA363" s="64"/>
      <c r="CB363" s="63"/>
      <c r="CC363" s="62"/>
      <c r="CE363" s="61"/>
    </row>
    <row r="364" spans="2:83">
      <c r="B364" s="71"/>
      <c r="C364" s="71"/>
      <c r="D364" s="72"/>
      <c r="E364" s="72"/>
      <c r="F364" s="72"/>
      <c r="BO364" s="71"/>
      <c r="BP364" s="64"/>
      <c r="BQ364" s="70"/>
      <c r="BR364" s="69"/>
      <c r="BS364" s="68"/>
      <c r="BT364" s="67"/>
      <c r="BV364" s="66"/>
      <c r="BW364" s="66"/>
      <c r="BX364" s="65"/>
      <c r="BZ364" s="61"/>
      <c r="CA364" s="64"/>
      <c r="CB364" s="63"/>
      <c r="CC364" s="62"/>
      <c r="CE364" s="61"/>
    </row>
    <row r="365" spans="2:83">
      <c r="B365" s="71"/>
      <c r="C365" s="71"/>
      <c r="D365" s="72"/>
      <c r="E365" s="72"/>
      <c r="F365" s="72"/>
      <c r="BO365" s="71"/>
      <c r="BP365" s="64"/>
      <c r="BQ365" s="70"/>
      <c r="BR365" s="69"/>
      <c r="BS365" s="68"/>
      <c r="BT365" s="67"/>
      <c r="BV365" s="66"/>
      <c r="BW365" s="66"/>
      <c r="BX365" s="65"/>
      <c r="BZ365" s="61"/>
      <c r="CA365" s="64"/>
      <c r="CB365" s="63"/>
      <c r="CC365" s="62"/>
      <c r="CE365" s="61"/>
    </row>
    <row r="366" spans="2:83">
      <c r="B366" s="71"/>
      <c r="C366" s="71"/>
      <c r="D366" s="72"/>
      <c r="E366" s="72"/>
      <c r="F366" s="72"/>
      <c r="BO366" s="71"/>
      <c r="BP366" s="64"/>
      <c r="BQ366" s="70"/>
      <c r="BR366" s="69"/>
      <c r="BS366" s="68"/>
      <c r="BT366" s="67"/>
      <c r="BV366" s="66"/>
      <c r="BW366" s="66"/>
      <c r="BX366" s="65"/>
      <c r="BZ366" s="61"/>
      <c r="CA366" s="64"/>
      <c r="CB366" s="63"/>
      <c r="CC366" s="62"/>
      <c r="CE366" s="61"/>
    </row>
    <row r="367" spans="2:83">
      <c r="B367" s="71"/>
      <c r="C367" s="71"/>
      <c r="D367" s="72"/>
      <c r="E367" s="72"/>
      <c r="F367" s="72"/>
      <c r="BO367" s="71"/>
      <c r="BP367" s="64"/>
      <c r="BQ367" s="70"/>
      <c r="BR367" s="69"/>
      <c r="BS367" s="68"/>
      <c r="BT367" s="67"/>
      <c r="BV367" s="66"/>
      <c r="BW367" s="66"/>
      <c r="BX367" s="65"/>
      <c r="BZ367" s="61"/>
      <c r="CA367" s="64"/>
      <c r="CB367" s="63"/>
      <c r="CC367" s="62"/>
      <c r="CE367" s="61"/>
    </row>
    <row r="368" spans="2:83">
      <c r="B368" s="71"/>
      <c r="C368" s="71"/>
      <c r="D368" s="72"/>
      <c r="E368" s="72"/>
      <c r="F368" s="72"/>
      <c r="BO368" s="71"/>
      <c r="BP368" s="64"/>
      <c r="BQ368" s="70"/>
      <c r="BR368" s="69"/>
      <c r="BS368" s="68"/>
      <c r="BT368" s="67"/>
      <c r="BV368" s="66"/>
      <c r="BW368" s="66"/>
      <c r="BX368" s="65"/>
      <c r="BZ368" s="61"/>
      <c r="CA368" s="64"/>
      <c r="CB368" s="63"/>
      <c r="CC368" s="62"/>
      <c r="CE368" s="61"/>
    </row>
    <row r="369" spans="2:83">
      <c r="B369" s="71"/>
      <c r="C369" s="71"/>
      <c r="D369" s="72"/>
      <c r="E369" s="72"/>
      <c r="F369" s="72"/>
      <c r="BO369" s="71"/>
      <c r="BP369" s="64"/>
      <c r="BQ369" s="70"/>
      <c r="BR369" s="69"/>
      <c r="BS369" s="68"/>
      <c r="BT369" s="67"/>
      <c r="BV369" s="66"/>
      <c r="BW369" s="66"/>
      <c r="BX369" s="65"/>
      <c r="BZ369" s="61"/>
      <c r="CA369" s="64"/>
      <c r="CB369" s="63"/>
      <c r="CC369" s="62"/>
      <c r="CE369" s="61"/>
    </row>
    <row r="370" spans="2:83">
      <c r="B370" s="71"/>
      <c r="C370" s="71"/>
      <c r="D370" s="72"/>
      <c r="E370" s="72"/>
      <c r="F370" s="72"/>
      <c r="BO370" s="71"/>
      <c r="BP370" s="64"/>
      <c r="BQ370" s="70"/>
      <c r="BR370" s="69"/>
      <c r="BS370" s="68"/>
      <c r="BT370" s="67"/>
      <c r="BV370" s="66"/>
      <c r="BW370" s="66"/>
      <c r="BX370" s="65"/>
      <c r="BZ370" s="61"/>
      <c r="CA370" s="64"/>
      <c r="CB370" s="63"/>
      <c r="CC370" s="62"/>
      <c r="CE370" s="61"/>
    </row>
    <row r="371" spans="2:83">
      <c r="B371" s="71"/>
      <c r="C371" s="71"/>
      <c r="D371" s="72"/>
      <c r="E371" s="72"/>
      <c r="F371" s="72"/>
      <c r="BO371" s="71"/>
      <c r="BP371" s="64"/>
      <c r="BQ371" s="70"/>
      <c r="BR371" s="69"/>
      <c r="BS371" s="68"/>
      <c r="BT371" s="67"/>
      <c r="BV371" s="66"/>
      <c r="BW371" s="66"/>
      <c r="BX371" s="65"/>
      <c r="BZ371" s="61"/>
      <c r="CA371" s="64"/>
      <c r="CB371" s="63"/>
      <c r="CC371" s="62"/>
      <c r="CE371" s="61"/>
    </row>
    <row r="372" spans="2:83">
      <c r="B372" s="71"/>
      <c r="C372" s="71"/>
      <c r="D372" s="72"/>
      <c r="E372" s="72"/>
      <c r="F372" s="72"/>
      <c r="BO372" s="71"/>
      <c r="BP372" s="64"/>
      <c r="BQ372" s="70"/>
      <c r="BR372" s="69"/>
      <c r="BS372" s="68"/>
      <c r="BT372" s="67"/>
      <c r="BV372" s="66"/>
      <c r="BW372" s="66"/>
      <c r="BX372" s="65"/>
      <c r="BZ372" s="61"/>
      <c r="CA372" s="64"/>
      <c r="CB372" s="63"/>
      <c r="CC372" s="62"/>
      <c r="CE372" s="61"/>
    </row>
    <row r="373" spans="2:83">
      <c r="B373" s="71"/>
      <c r="C373" s="71"/>
      <c r="D373" s="72"/>
      <c r="E373" s="72"/>
      <c r="F373" s="72"/>
      <c r="BO373" s="71"/>
      <c r="BP373" s="64"/>
      <c r="BQ373" s="70"/>
      <c r="BR373" s="69"/>
      <c r="BS373" s="68"/>
      <c r="BT373" s="67"/>
      <c r="BV373" s="66"/>
      <c r="BW373" s="66"/>
      <c r="BX373" s="65"/>
      <c r="BZ373" s="61"/>
      <c r="CA373" s="64"/>
      <c r="CB373" s="63"/>
      <c r="CC373" s="62"/>
      <c r="CE373" s="61"/>
    </row>
    <row r="374" spans="2:83">
      <c r="B374" s="71"/>
      <c r="C374" s="71"/>
      <c r="D374" s="72"/>
      <c r="E374" s="72"/>
      <c r="F374" s="72"/>
      <c r="BO374" s="71"/>
      <c r="BP374" s="64"/>
      <c r="BQ374" s="70"/>
      <c r="BR374" s="69"/>
      <c r="BS374" s="68"/>
      <c r="BT374" s="67"/>
      <c r="BV374" s="66"/>
      <c r="BW374" s="66"/>
      <c r="BX374" s="65"/>
      <c r="BZ374" s="61"/>
      <c r="CA374" s="64"/>
      <c r="CB374" s="63"/>
      <c r="CC374" s="62"/>
      <c r="CE374" s="61"/>
    </row>
    <row r="375" spans="2:83">
      <c r="B375" s="71"/>
      <c r="C375" s="71"/>
      <c r="D375" s="72"/>
      <c r="E375" s="72"/>
      <c r="F375" s="72"/>
      <c r="BO375" s="71"/>
      <c r="BP375" s="64"/>
      <c r="BQ375" s="70"/>
      <c r="BR375" s="69"/>
      <c r="BS375" s="68"/>
      <c r="BT375" s="67"/>
      <c r="BV375" s="66"/>
      <c r="BW375" s="66"/>
      <c r="BX375" s="65"/>
      <c r="BZ375" s="61"/>
      <c r="CA375" s="64"/>
      <c r="CB375" s="63"/>
      <c r="CC375" s="62"/>
      <c r="CE375" s="61"/>
    </row>
    <row r="376" spans="2:83">
      <c r="B376" s="71"/>
      <c r="C376" s="71"/>
      <c r="D376" s="72"/>
      <c r="E376" s="72"/>
      <c r="F376" s="72"/>
      <c r="BO376" s="71"/>
      <c r="BP376" s="64"/>
      <c r="BQ376" s="70"/>
      <c r="BR376" s="69"/>
      <c r="BS376" s="68"/>
      <c r="BT376" s="67"/>
      <c r="BV376" s="66"/>
      <c r="BW376" s="66"/>
      <c r="BX376" s="65"/>
      <c r="BZ376" s="61"/>
      <c r="CA376" s="64"/>
      <c r="CB376" s="63"/>
      <c r="CC376" s="62"/>
      <c r="CE376" s="61"/>
    </row>
    <row r="377" spans="2:83">
      <c r="B377" s="71"/>
      <c r="C377" s="71"/>
      <c r="D377" s="72"/>
      <c r="E377" s="72"/>
      <c r="F377" s="72"/>
      <c r="BO377" s="71"/>
      <c r="BP377" s="64"/>
      <c r="BQ377" s="70"/>
      <c r="BR377" s="69"/>
      <c r="BS377" s="68"/>
      <c r="BT377" s="67"/>
      <c r="BV377" s="66"/>
      <c r="BW377" s="66"/>
      <c r="BX377" s="65"/>
      <c r="BZ377" s="61"/>
      <c r="CA377" s="64"/>
      <c r="CB377" s="63"/>
      <c r="CC377" s="62"/>
      <c r="CE377" s="61"/>
    </row>
    <row r="378" spans="2:83">
      <c r="B378" s="71"/>
      <c r="C378" s="71"/>
      <c r="D378" s="72"/>
      <c r="E378" s="72"/>
      <c r="F378" s="72"/>
      <c r="BO378" s="71"/>
      <c r="BP378" s="64"/>
      <c r="BQ378" s="70"/>
      <c r="BR378" s="69"/>
      <c r="BS378" s="68"/>
      <c r="BT378" s="67"/>
      <c r="BV378" s="66"/>
      <c r="BW378" s="66"/>
      <c r="BX378" s="65"/>
      <c r="BZ378" s="61"/>
      <c r="CA378" s="64"/>
      <c r="CB378" s="63"/>
      <c r="CC378" s="62"/>
      <c r="CE378" s="61"/>
    </row>
    <row r="379" spans="2:83">
      <c r="B379" s="71"/>
      <c r="C379" s="71"/>
      <c r="D379" s="72"/>
      <c r="E379" s="72"/>
      <c r="F379" s="72"/>
      <c r="BO379" s="71"/>
      <c r="BP379" s="64"/>
      <c r="BQ379" s="70"/>
      <c r="BR379" s="69"/>
      <c r="BS379" s="68"/>
      <c r="BT379" s="67"/>
      <c r="BV379" s="66"/>
      <c r="BW379" s="66"/>
      <c r="BX379" s="65"/>
      <c r="BZ379" s="61"/>
      <c r="CA379" s="64"/>
      <c r="CB379" s="63"/>
      <c r="CC379" s="62"/>
      <c r="CE379" s="61"/>
    </row>
    <row r="380" spans="2:83">
      <c r="B380" s="71"/>
      <c r="C380" s="71"/>
      <c r="D380" s="72"/>
      <c r="E380" s="72"/>
      <c r="F380" s="72"/>
      <c r="BO380" s="71"/>
      <c r="BP380" s="64"/>
      <c r="BQ380" s="70"/>
      <c r="BR380" s="69"/>
      <c r="BS380" s="68"/>
      <c r="BT380" s="67"/>
      <c r="BV380" s="66"/>
      <c r="BW380" s="66"/>
      <c r="BX380" s="65"/>
      <c r="BZ380" s="61"/>
      <c r="CA380" s="64"/>
      <c r="CB380" s="63"/>
      <c r="CC380" s="62"/>
      <c r="CE380" s="61"/>
    </row>
    <row r="381" spans="2:83">
      <c r="B381" s="71"/>
      <c r="C381" s="71"/>
      <c r="D381" s="72"/>
      <c r="E381" s="72"/>
      <c r="F381" s="72"/>
      <c r="BO381" s="71"/>
      <c r="BP381" s="64"/>
      <c r="BQ381" s="70"/>
      <c r="BR381" s="69"/>
      <c r="BS381" s="68"/>
      <c r="BT381" s="67"/>
      <c r="BV381" s="66"/>
      <c r="BW381" s="66"/>
      <c r="BX381" s="65"/>
      <c r="BZ381" s="61"/>
      <c r="CA381" s="64"/>
      <c r="CB381" s="63"/>
      <c r="CC381" s="62"/>
      <c r="CE381" s="61"/>
    </row>
    <row r="382" spans="2:83">
      <c r="B382" s="71"/>
      <c r="C382" s="71"/>
      <c r="D382" s="72"/>
      <c r="E382" s="72"/>
      <c r="F382" s="72"/>
      <c r="BO382" s="71"/>
      <c r="BP382" s="64"/>
      <c r="BQ382" s="70"/>
      <c r="BR382" s="69"/>
      <c r="BS382" s="68"/>
      <c r="BT382" s="67"/>
      <c r="BV382" s="66"/>
      <c r="BW382" s="66"/>
      <c r="BX382" s="65"/>
      <c r="BZ382" s="61"/>
      <c r="CA382" s="64"/>
      <c r="CB382" s="63"/>
      <c r="CC382" s="62"/>
      <c r="CE382" s="61"/>
    </row>
    <row r="383" spans="2:83">
      <c r="B383" s="71"/>
      <c r="C383" s="71"/>
      <c r="D383" s="72"/>
      <c r="E383" s="72"/>
      <c r="F383" s="72"/>
      <c r="BO383" s="71"/>
      <c r="BP383" s="64"/>
      <c r="BQ383" s="70"/>
      <c r="BR383" s="69"/>
      <c r="BS383" s="68"/>
      <c r="BT383" s="67"/>
      <c r="BV383" s="66"/>
      <c r="BW383" s="66"/>
      <c r="BX383" s="65"/>
      <c r="BZ383" s="61"/>
      <c r="CA383" s="64"/>
      <c r="CB383" s="63"/>
      <c r="CC383" s="62"/>
      <c r="CE383" s="61"/>
    </row>
    <row r="384" spans="2:83">
      <c r="B384" s="71"/>
      <c r="C384" s="71"/>
      <c r="D384" s="72"/>
      <c r="E384" s="72"/>
      <c r="F384" s="72"/>
      <c r="BO384" s="71"/>
      <c r="BP384" s="64"/>
      <c r="BQ384" s="70"/>
      <c r="BR384" s="69"/>
      <c r="BS384" s="68"/>
      <c r="BT384" s="67"/>
      <c r="BV384" s="66"/>
      <c r="BW384" s="66"/>
      <c r="BX384" s="65"/>
      <c r="BZ384" s="61"/>
      <c r="CA384" s="64"/>
      <c r="CB384" s="63"/>
      <c r="CC384" s="62"/>
      <c r="CE384" s="61"/>
    </row>
    <row r="385" spans="2:83">
      <c r="B385" s="71"/>
      <c r="C385" s="71"/>
      <c r="D385" s="72"/>
      <c r="E385" s="72"/>
      <c r="F385" s="72"/>
      <c r="BO385" s="71"/>
      <c r="BP385" s="64"/>
      <c r="BQ385" s="70"/>
      <c r="BR385" s="69"/>
      <c r="BS385" s="68"/>
      <c r="BT385" s="67"/>
      <c r="BV385" s="66"/>
      <c r="BW385" s="66"/>
      <c r="BX385" s="65"/>
      <c r="BZ385" s="61"/>
      <c r="CA385" s="64"/>
      <c r="CB385" s="63"/>
      <c r="CC385" s="62"/>
      <c r="CE385" s="61"/>
    </row>
    <row r="386" spans="2:83">
      <c r="B386" s="71"/>
      <c r="C386" s="71"/>
      <c r="D386" s="72"/>
      <c r="E386" s="72"/>
      <c r="F386" s="72"/>
      <c r="BO386" s="71"/>
      <c r="BP386" s="64"/>
      <c r="BQ386" s="70"/>
      <c r="BR386" s="69"/>
      <c r="BS386" s="68"/>
      <c r="BT386" s="67"/>
      <c r="BV386" s="66"/>
      <c r="BW386" s="66"/>
      <c r="BX386" s="65"/>
      <c r="BZ386" s="61"/>
      <c r="CA386" s="64"/>
      <c r="CB386" s="63"/>
      <c r="CC386" s="62"/>
      <c r="CE386" s="61"/>
    </row>
    <row r="387" spans="2:83">
      <c r="B387" s="71"/>
      <c r="C387" s="71"/>
      <c r="D387" s="72"/>
      <c r="E387" s="72"/>
      <c r="F387" s="72"/>
      <c r="BO387" s="71"/>
      <c r="BP387" s="64"/>
      <c r="BQ387" s="70"/>
      <c r="BR387" s="69"/>
      <c r="BS387" s="68"/>
      <c r="BT387" s="67"/>
      <c r="BV387" s="66"/>
      <c r="BW387" s="66"/>
      <c r="BX387" s="65"/>
      <c r="BZ387" s="61"/>
      <c r="CA387" s="64"/>
      <c r="CB387" s="63"/>
      <c r="CC387" s="62"/>
      <c r="CE387" s="61"/>
    </row>
    <row r="388" spans="2:83">
      <c r="B388" s="71"/>
      <c r="C388" s="71"/>
      <c r="D388" s="72"/>
      <c r="E388" s="72"/>
      <c r="F388" s="72"/>
      <c r="BO388" s="71"/>
      <c r="BP388" s="64"/>
      <c r="BQ388" s="70"/>
      <c r="BR388" s="69"/>
      <c r="BS388" s="68"/>
      <c r="BT388" s="67"/>
      <c r="BV388" s="66"/>
      <c r="BW388" s="66"/>
      <c r="BX388" s="65"/>
      <c r="BZ388" s="61"/>
      <c r="CA388" s="64"/>
      <c r="CB388" s="63"/>
      <c r="CC388" s="62"/>
      <c r="CE388" s="61"/>
    </row>
    <row r="389" spans="2:83">
      <c r="B389" s="71"/>
      <c r="C389" s="71"/>
      <c r="D389" s="72"/>
      <c r="E389" s="72"/>
      <c r="F389" s="72"/>
      <c r="BO389" s="71"/>
      <c r="BP389" s="64"/>
      <c r="BQ389" s="70"/>
      <c r="BR389" s="69"/>
      <c r="BS389" s="68"/>
      <c r="BT389" s="67"/>
      <c r="BV389" s="66"/>
      <c r="BW389" s="66"/>
      <c r="BX389" s="65"/>
      <c r="BZ389" s="61"/>
      <c r="CA389" s="64"/>
      <c r="CB389" s="63"/>
      <c r="CC389" s="62"/>
      <c r="CE389" s="61"/>
    </row>
    <row r="390" spans="2:83">
      <c r="B390" s="71"/>
      <c r="C390" s="71"/>
      <c r="D390" s="72"/>
      <c r="E390" s="72"/>
      <c r="F390" s="72"/>
      <c r="BO390" s="71"/>
      <c r="BP390" s="64"/>
      <c r="BQ390" s="70"/>
      <c r="BR390" s="69"/>
      <c r="BS390" s="68"/>
      <c r="BT390" s="67"/>
      <c r="BV390" s="66"/>
      <c r="BW390" s="66"/>
      <c r="BX390" s="65"/>
      <c r="BZ390" s="61"/>
      <c r="CA390" s="64"/>
      <c r="CB390" s="63"/>
      <c r="CC390" s="62"/>
      <c r="CE390" s="61"/>
    </row>
    <row r="391" spans="2:83">
      <c r="B391" s="71"/>
      <c r="C391" s="71"/>
      <c r="D391" s="72"/>
      <c r="E391" s="72"/>
      <c r="F391" s="72"/>
      <c r="BO391" s="71"/>
      <c r="BP391" s="64"/>
      <c r="BQ391" s="70"/>
      <c r="BR391" s="69"/>
      <c r="BS391" s="68"/>
      <c r="BT391" s="67"/>
      <c r="BV391" s="66"/>
      <c r="BW391" s="66"/>
      <c r="BX391" s="65"/>
      <c r="BZ391" s="61"/>
      <c r="CA391" s="64"/>
      <c r="CB391" s="63"/>
      <c r="CC391" s="62"/>
      <c r="CE391" s="61"/>
    </row>
    <row r="392" spans="2:83">
      <c r="B392" s="71"/>
      <c r="C392" s="71"/>
      <c r="D392" s="72"/>
      <c r="E392" s="72"/>
      <c r="F392" s="72"/>
      <c r="BO392" s="71"/>
      <c r="BP392" s="64"/>
      <c r="BQ392" s="70"/>
      <c r="BR392" s="69"/>
      <c r="BS392" s="68"/>
      <c r="BT392" s="67"/>
      <c r="BV392" s="66"/>
      <c r="BW392" s="66"/>
      <c r="BX392" s="65"/>
      <c r="BZ392" s="61"/>
      <c r="CA392" s="64"/>
      <c r="CB392" s="63"/>
      <c r="CC392" s="62"/>
      <c r="CE392" s="61"/>
    </row>
    <row r="393" spans="2:83">
      <c r="B393" s="71"/>
      <c r="C393" s="71"/>
      <c r="D393" s="72"/>
      <c r="E393" s="72"/>
      <c r="F393" s="72"/>
      <c r="BO393" s="71"/>
      <c r="BP393" s="64"/>
      <c r="BQ393" s="70"/>
      <c r="BR393" s="69"/>
      <c r="BS393" s="68"/>
      <c r="BT393" s="67"/>
      <c r="BV393" s="66"/>
      <c r="BW393" s="66"/>
      <c r="BX393" s="65"/>
      <c r="BZ393" s="61"/>
      <c r="CA393" s="64"/>
      <c r="CB393" s="63"/>
      <c r="CC393" s="62"/>
      <c r="CE393" s="61"/>
    </row>
    <row r="394" spans="2:83">
      <c r="B394" s="71"/>
      <c r="C394" s="71"/>
      <c r="D394" s="72"/>
      <c r="E394" s="72"/>
      <c r="F394" s="72"/>
      <c r="BO394" s="71"/>
      <c r="BP394" s="64"/>
      <c r="BQ394" s="70"/>
      <c r="BR394" s="69"/>
      <c r="BS394" s="68"/>
      <c r="BT394" s="67"/>
      <c r="BV394" s="66"/>
      <c r="BW394" s="66"/>
      <c r="BX394" s="65"/>
      <c r="BZ394" s="61"/>
      <c r="CA394" s="64"/>
      <c r="CB394" s="63"/>
      <c r="CC394" s="62"/>
      <c r="CE394" s="61"/>
    </row>
    <row r="395" spans="2:83">
      <c r="B395" s="71"/>
      <c r="C395" s="71"/>
      <c r="D395" s="72"/>
      <c r="E395" s="72"/>
      <c r="F395" s="72"/>
      <c r="BO395" s="71"/>
      <c r="BP395" s="64"/>
      <c r="BQ395" s="70"/>
      <c r="BR395" s="69"/>
      <c r="BS395" s="68"/>
      <c r="BT395" s="67"/>
      <c r="BV395" s="66"/>
      <c r="BW395" s="66"/>
      <c r="BX395" s="65"/>
      <c r="BZ395" s="61"/>
      <c r="CA395" s="64"/>
      <c r="CB395" s="63"/>
      <c r="CC395" s="62"/>
      <c r="CE395" s="61"/>
    </row>
    <row r="396" spans="2:83">
      <c r="B396" s="71"/>
      <c r="C396" s="71"/>
      <c r="D396" s="72"/>
      <c r="E396" s="72"/>
      <c r="F396" s="72"/>
      <c r="BO396" s="71"/>
      <c r="BP396" s="64"/>
      <c r="BQ396" s="70"/>
      <c r="BR396" s="69"/>
      <c r="BS396" s="68"/>
      <c r="BT396" s="67"/>
      <c r="BV396" s="66"/>
      <c r="BW396" s="66"/>
      <c r="BX396" s="65"/>
      <c r="BZ396" s="61"/>
      <c r="CA396" s="64"/>
      <c r="CB396" s="63"/>
      <c r="CC396" s="62"/>
      <c r="CE396" s="61"/>
    </row>
    <row r="397" spans="2:83">
      <c r="B397" s="71"/>
      <c r="C397" s="71"/>
      <c r="D397" s="72"/>
      <c r="E397" s="72"/>
      <c r="F397" s="72"/>
      <c r="BO397" s="71"/>
      <c r="BP397" s="64"/>
      <c r="BQ397" s="70"/>
      <c r="BR397" s="69"/>
      <c r="BS397" s="68"/>
      <c r="BT397" s="67"/>
      <c r="BV397" s="66"/>
      <c r="BW397" s="66"/>
      <c r="BX397" s="65"/>
      <c r="BZ397" s="61"/>
      <c r="CA397" s="64"/>
      <c r="CB397" s="63"/>
      <c r="CC397" s="62"/>
      <c r="CE397" s="61"/>
    </row>
    <row r="398" spans="2:83">
      <c r="B398" s="71"/>
      <c r="C398" s="71"/>
      <c r="D398" s="72"/>
      <c r="E398" s="72"/>
      <c r="F398" s="72"/>
      <c r="BO398" s="71"/>
      <c r="BP398" s="64"/>
      <c r="BQ398" s="70"/>
      <c r="BR398" s="69"/>
      <c r="BS398" s="68"/>
      <c r="BT398" s="67"/>
      <c r="BV398" s="66"/>
      <c r="BW398" s="66"/>
      <c r="BX398" s="65"/>
      <c r="BZ398" s="61"/>
      <c r="CA398" s="64"/>
      <c r="CB398" s="63"/>
      <c r="CC398" s="62"/>
      <c r="CE398" s="61"/>
    </row>
    <row r="399" spans="2:83">
      <c r="B399" s="71"/>
      <c r="C399" s="71"/>
      <c r="D399" s="72"/>
      <c r="E399" s="72"/>
      <c r="F399" s="72"/>
      <c r="BO399" s="71"/>
      <c r="BP399" s="64"/>
      <c r="BQ399" s="70"/>
      <c r="BR399" s="69"/>
      <c r="BS399" s="68"/>
      <c r="BT399" s="67"/>
      <c r="BV399" s="66"/>
      <c r="BW399" s="66"/>
      <c r="BX399" s="65"/>
      <c r="BZ399" s="61"/>
      <c r="CA399" s="64"/>
      <c r="CB399" s="63"/>
      <c r="CC399" s="62"/>
      <c r="CE399" s="61"/>
    </row>
    <row r="400" spans="2:83">
      <c r="B400" s="71"/>
      <c r="C400" s="71"/>
      <c r="D400" s="72"/>
      <c r="E400" s="72"/>
      <c r="F400" s="72"/>
      <c r="BO400" s="71"/>
      <c r="BP400" s="64"/>
      <c r="BQ400" s="70"/>
      <c r="BR400" s="69"/>
      <c r="BS400" s="68"/>
      <c r="BT400" s="67"/>
      <c r="BV400" s="66"/>
      <c r="BW400" s="66"/>
      <c r="BX400" s="65"/>
      <c r="BZ400" s="61"/>
      <c r="CA400" s="64"/>
      <c r="CB400" s="63"/>
      <c r="CC400" s="62"/>
      <c r="CE400" s="61"/>
    </row>
    <row r="401" spans="2:83">
      <c r="B401" s="71"/>
      <c r="C401" s="71"/>
      <c r="D401" s="72"/>
      <c r="E401" s="72"/>
      <c r="F401" s="72"/>
      <c r="BO401" s="71"/>
      <c r="BP401" s="64"/>
      <c r="BQ401" s="70"/>
      <c r="BR401" s="69"/>
      <c r="BS401" s="68"/>
      <c r="BT401" s="67"/>
      <c r="BV401" s="66"/>
      <c r="BW401" s="66"/>
      <c r="BX401" s="65"/>
      <c r="BZ401" s="61"/>
      <c r="CA401" s="64"/>
      <c r="CB401" s="63"/>
      <c r="CC401" s="62"/>
      <c r="CE401" s="61"/>
    </row>
    <row r="402" spans="2:83">
      <c r="B402" s="71"/>
      <c r="C402" s="71"/>
      <c r="D402" s="72"/>
      <c r="E402" s="72"/>
      <c r="F402" s="72"/>
      <c r="BO402" s="71"/>
      <c r="BP402" s="64"/>
      <c r="BQ402" s="70"/>
      <c r="BR402" s="69"/>
      <c r="BS402" s="68"/>
      <c r="BT402" s="67"/>
      <c r="BV402" s="66"/>
      <c r="BW402" s="66"/>
      <c r="BX402" s="65"/>
      <c r="BZ402" s="61"/>
      <c r="CA402" s="64"/>
      <c r="CB402" s="63"/>
      <c r="CC402" s="62"/>
      <c r="CE402" s="61"/>
    </row>
    <row r="403" spans="2:83">
      <c r="B403" s="71"/>
      <c r="C403" s="71"/>
      <c r="D403" s="72"/>
      <c r="E403" s="72"/>
      <c r="F403" s="72"/>
      <c r="BO403" s="71"/>
      <c r="BP403" s="64"/>
      <c r="BQ403" s="70"/>
      <c r="BR403" s="69"/>
      <c r="BS403" s="68"/>
      <c r="BT403" s="67"/>
      <c r="BV403" s="66"/>
      <c r="BW403" s="66"/>
      <c r="BX403" s="65"/>
      <c r="BZ403" s="61"/>
      <c r="CA403" s="64"/>
      <c r="CB403" s="63"/>
      <c r="CC403" s="62"/>
      <c r="CE403" s="61"/>
    </row>
    <row r="404" spans="2:83">
      <c r="B404" s="71"/>
      <c r="C404" s="71"/>
      <c r="D404" s="72"/>
      <c r="E404" s="72"/>
      <c r="F404" s="72"/>
      <c r="BO404" s="71"/>
      <c r="BP404" s="64"/>
      <c r="BQ404" s="70"/>
      <c r="BR404" s="69"/>
      <c r="BS404" s="68"/>
      <c r="BT404" s="67"/>
      <c r="BV404" s="66"/>
      <c r="BW404" s="66"/>
      <c r="BX404" s="65"/>
      <c r="BZ404" s="61"/>
      <c r="CA404" s="64"/>
      <c r="CB404" s="63"/>
      <c r="CC404" s="62"/>
      <c r="CE404" s="61"/>
    </row>
    <row r="405" spans="2:83">
      <c r="B405" s="71"/>
      <c r="C405" s="71"/>
      <c r="D405" s="72"/>
      <c r="E405" s="72"/>
      <c r="F405" s="72"/>
      <c r="BO405" s="71"/>
      <c r="BP405" s="64"/>
      <c r="BQ405" s="70"/>
      <c r="BR405" s="69"/>
      <c r="BS405" s="68"/>
      <c r="BT405" s="67"/>
      <c r="BV405" s="66"/>
      <c r="BW405" s="66"/>
      <c r="BX405" s="65"/>
      <c r="BZ405" s="61"/>
      <c r="CA405" s="64"/>
      <c r="CB405" s="63"/>
      <c r="CC405" s="62"/>
      <c r="CE405" s="61"/>
    </row>
    <row r="406" spans="2:83">
      <c r="B406" s="71"/>
      <c r="C406" s="71"/>
      <c r="D406" s="72"/>
      <c r="E406" s="72"/>
      <c r="F406" s="72"/>
      <c r="BO406" s="71"/>
      <c r="BP406" s="64"/>
      <c r="BQ406" s="70"/>
      <c r="BR406" s="69"/>
      <c r="BS406" s="68"/>
      <c r="BT406" s="67"/>
      <c r="BV406" s="66"/>
      <c r="BW406" s="66"/>
      <c r="BX406" s="65"/>
      <c r="BZ406" s="61"/>
      <c r="CA406" s="64"/>
      <c r="CB406" s="63"/>
      <c r="CC406" s="62"/>
      <c r="CE406" s="61"/>
    </row>
    <row r="407" spans="2:83">
      <c r="B407" s="71"/>
      <c r="C407" s="71"/>
      <c r="D407" s="72"/>
      <c r="E407" s="72"/>
      <c r="F407" s="72"/>
      <c r="BO407" s="71"/>
      <c r="BP407" s="64"/>
      <c r="BQ407" s="70"/>
      <c r="BR407" s="69"/>
      <c r="BS407" s="68"/>
      <c r="BT407" s="67"/>
      <c r="BV407" s="66"/>
      <c r="BW407" s="66"/>
      <c r="BX407" s="65"/>
      <c r="BZ407" s="61"/>
      <c r="CA407" s="64"/>
      <c r="CB407" s="63"/>
      <c r="CC407" s="62"/>
      <c r="CE407" s="61"/>
    </row>
    <row r="408" spans="2:83">
      <c r="B408" s="71"/>
      <c r="C408" s="71"/>
      <c r="D408" s="72"/>
      <c r="E408" s="72"/>
      <c r="F408" s="72"/>
      <c r="BO408" s="71"/>
      <c r="BP408" s="64"/>
      <c r="BQ408" s="70"/>
      <c r="BR408" s="69"/>
      <c r="BS408" s="68"/>
      <c r="BT408" s="67"/>
      <c r="BV408" s="66"/>
      <c r="BW408" s="66"/>
      <c r="BX408" s="65"/>
      <c r="BZ408" s="61"/>
      <c r="CA408" s="64"/>
      <c r="CB408" s="63"/>
      <c r="CC408" s="62"/>
      <c r="CE408" s="61"/>
    </row>
    <row r="409" spans="2:83">
      <c r="B409" s="71"/>
      <c r="C409" s="71"/>
      <c r="D409" s="72"/>
      <c r="E409" s="72"/>
      <c r="F409" s="72"/>
      <c r="BO409" s="71"/>
      <c r="BP409" s="64"/>
      <c r="BQ409" s="70"/>
      <c r="BR409" s="69"/>
      <c r="BS409" s="68"/>
      <c r="BT409" s="67"/>
      <c r="BV409" s="66"/>
      <c r="BW409" s="66"/>
      <c r="BX409" s="65"/>
      <c r="BZ409" s="61"/>
      <c r="CA409" s="64"/>
      <c r="CB409" s="63"/>
      <c r="CC409" s="62"/>
      <c r="CE409" s="61"/>
    </row>
    <row r="410" spans="2:83">
      <c r="B410" s="71"/>
      <c r="C410" s="71"/>
      <c r="D410" s="72"/>
      <c r="E410" s="72"/>
      <c r="F410" s="72"/>
      <c r="BO410" s="71"/>
      <c r="BP410" s="64"/>
      <c r="BQ410" s="70"/>
      <c r="BR410" s="69"/>
      <c r="BS410" s="68"/>
      <c r="BT410" s="67"/>
      <c r="BV410" s="66"/>
      <c r="BW410" s="66"/>
      <c r="BX410" s="65"/>
      <c r="BZ410" s="61"/>
      <c r="CA410" s="64"/>
      <c r="CB410" s="63"/>
      <c r="CC410" s="62"/>
      <c r="CE410" s="61"/>
    </row>
    <row r="411" spans="2:83">
      <c r="B411" s="71"/>
      <c r="C411" s="71"/>
      <c r="D411" s="72"/>
      <c r="E411" s="72"/>
      <c r="F411" s="72"/>
      <c r="BO411" s="71"/>
      <c r="BP411" s="64"/>
      <c r="BQ411" s="70"/>
      <c r="BR411" s="69"/>
      <c r="BS411" s="68"/>
      <c r="BT411" s="67"/>
      <c r="BV411" s="66"/>
      <c r="BW411" s="66"/>
      <c r="BX411" s="65"/>
      <c r="BZ411" s="61"/>
      <c r="CA411" s="64"/>
      <c r="CB411" s="63"/>
      <c r="CC411" s="62"/>
      <c r="CE411" s="61"/>
    </row>
    <row r="412" spans="2:83">
      <c r="B412" s="71"/>
      <c r="C412" s="71"/>
      <c r="D412" s="72"/>
      <c r="E412" s="72"/>
      <c r="F412" s="72"/>
      <c r="BO412" s="71"/>
      <c r="BP412" s="64"/>
      <c r="BQ412" s="70"/>
      <c r="BR412" s="69"/>
      <c r="BS412" s="68"/>
      <c r="BT412" s="67"/>
      <c r="BV412" s="66"/>
      <c r="BW412" s="66"/>
      <c r="BX412" s="65"/>
      <c r="BZ412" s="61"/>
      <c r="CA412" s="64"/>
      <c r="CB412" s="63"/>
      <c r="CC412" s="62"/>
      <c r="CE412" s="61"/>
    </row>
    <row r="413" spans="2:83">
      <c r="B413" s="71"/>
      <c r="C413" s="71"/>
      <c r="D413" s="72"/>
      <c r="E413" s="72"/>
      <c r="F413" s="72"/>
      <c r="BO413" s="71"/>
      <c r="BP413" s="64"/>
      <c r="BQ413" s="70"/>
      <c r="BR413" s="69"/>
      <c r="BS413" s="68"/>
      <c r="BT413" s="67"/>
      <c r="BV413" s="66"/>
      <c r="BW413" s="66"/>
      <c r="BX413" s="65"/>
      <c r="BZ413" s="61"/>
      <c r="CA413" s="64"/>
      <c r="CB413" s="63"/>
      <c r="CC413" s="62"/>
      <c r="CE413" s="61"/>
    </row>
    <row r="414" spans="2:83">
      <c r="B414" s="71"/>
      <c r="C414" s="71"/>
      <c r="D414" s="72"/>
      <c r="E414" s="72"/>
      <c r="F414" s="72"/>
      <c r="BO414" s="71"/>
      <c r="BP414" s="64"/>
      <c r="BQ414" s="70"/>
      <c r="BR414" s="69"/>
      <c r="BS414" s="68"/>
      <c r="BT414" s="67"/>
      <c r="BV414" s="66"/>
      <c r="BW414" s="66"/>
      <c r="BX414" s="65"/>
      <c r="BZ414" s="61"/>
      <c r="CA414" s="64"/>
      <c r="CB414" s="63"/>
      <c r="CC414" s="62"/>
      <c r="CE414" s="61"/>
    </row>
    <row r="415" spans="2:83">
      <c r="B415" s="71"/>
      <c r="C415" s="71"/>
      <c r="D415" s="72"/>
      <c r="E415" s="72"/>
      <c r="F415" s="72"/>
      <c r="BO415" s="71"/>
      <c r="BP415" s="64"/>
      <c r="BQ415" s="70"/>
      <c r="BR415" s="69"/>
      <c r="BS415" s="68"/>
      <c r="BT415" s="67"/>
      <c r="BV415" s="66"/>
      <c r="BW415" s="66"/>
      <c r="BX415" s="65"/>
      <c r="BZ415" s="61"/>
      <c r="CA415" s="64"/>
      <c r="CB415" s="63"/>
      <c r="CC415" s="62"/>
      <c r="CE415" s="61"/>
    </row>
    <row r="416" spans="2:83">
      <c r="B416" s="71"/>
      <c r="C416" s="71"/>
      <c r="D416" s="72"/>
      <c r="E416" s="72"/>
      <c r="F416" s="72"/>
      <c r="BO416" s="71"/>
      <c r="BP416" s="64"/>
      <c r="BQ416" s="70"/>
      <c r="BR416" s="69"/>
      <c r="BS416" s="68"/>
      <c r="BT416" s="67"/>
      <c r="BV416" s="66"/>
      <c r="BW416" s="66"/>
      <c r="BX416" s="65"/>
      <c r="BZ416" s="61"/>
      <c r="CA416" s="64"/>
      <c r="CB416" s="63"/>
      <c r="CC416" s="62"/>
      <c r="CE416" s="61"/>
    </row>
    <row r="417" spans="2:83">
      <c r="B417" s="71"/>
      <c r="C417" s="71"/>
      <c r="D417" s="72"/>
      <c r="E417" s="72"/>
      <c r="F417" s="72"/>
      <c r="BO417" s="71"/>
      <c r="BP417" s="64"/>
      <c r="BQ417" s="70"/>
      <c r="BR417" s="69"/>
      <c r="BS417" s="68"/>
      <c r="BT417" s="67"/>
      <c r="BV417" s="66"/>
      <c r="BW417" s="66"/>
      <c r="BX417" s="65"/>
      <c r="BZ417" s="61"/>
      <c r="CA417" s="64"/>
      <c r="CB417" s="63"/>
      <c r="CC417" s="62"/>
      <c r="CE417" s="61"/>
    </row>
    <row r="418" spans="2:83">
      <c r="B418" s="71"/>
      <c r="C418" s="71"/>
      <c r="D418" s="72"/>
      <c r="E418" s="72"/>
      <c r="F418" s="72"/>
      <c r="BO418" s="71"/>
      <c r="BP418" s="64"/>
      <c r="BQ418" s="70"/>
      <c r="BR418" s="69"/>
      <c r="BS418" s="68"/>
      <c r="BT418" s="67"/>
      <c r="BV418" s="66"/>
      <c r="BW418" s="66"/>
      <c r="BX418" s="65"/>
      <c r="BZ418" s="61"/>
      <c r="CA418" s="64"/>
      <c r="CB418" s="63"/>
      <c r="CC418" s="62"/>
      <c r="CE418" s="61"/>
    </row>
    <row r="419" spans="2:83">
      <c r="B419" s="71"/>
      <c r="C419" s="71"/>
      <c r="D419" s="72"/>
      <c r="E419" s="72"/>
      <c r="F419" s="72"/>
      <c r="BO419" s="71"/>
      <c r="BP419" s="64"/>
      <c r="BQ419" s="70"/>
      <c r="BR419" s="69"/>
      <c r="BS419" s="68"/>
      <c r="BT419" s="67"/>
      <c r="BV419" s="66"/>
      <c r="BW419" s="66"/>
      <c r="BX419" s="65"/>
      <c r="BZ419" s="61"/>
      <c r="CA419" s="64"/>
      <c r="CB419" s="63"/>
      <c r="CC419" s="62"/>
      <c r="CE419" s="61"/>
    </row>
    <row r="420" spans="2:83">
      <c r="B420" s="71"/>
      <c r="C420" s="71"/>
      <c r="D420" s="72"/>
      <c r="E420" s="72"/>
      <c r="F420" s="72"/>
      <c r="BO420" s="71"/>
      <c r="BP420" s="64"/>
      <c r="BQ420" s="70"/>
      <c r="BR420" s="69"/>
      <c r="BS420" s="68"/>
      <c r="BT420" s="67"/>
      <c r="BV420" s="66"/>
      <c r="BW420" s="66"/>
      <c r="BX420" s="65"/>
      <c r="BZ420" s="61"/>
      <c r="CA420" s="64"/>
      <c r="CB420" s="63"/>
      <c r="CC420" s="62"/>
      <c r="CE420" s="61"/>
    </row>
    <row r="421" spans="2:83">
      <c r="B421" s="71"/>
      <c r="C421" s="71"/>
      <c r="D421" s="72"/>
      <c r="E421" s="72"/>
      <c r="F421" s="72"/>
      <c r="BO421" s="71"/>
      <c r="BP421" s="64"/>
      <c r="BQ421" s="70"/>
      <c r="BR421" s="69"/>
      <c r="BS421" s="68"/>
      <c r="BT421" s="67"/>
      <c r="BV421" s="66"/>
      <c r="BW421" s="66"/>
      <c r="BX421" s="65"/>
      <c r="BZ421" s="61"/>
      <c r="CA421" s="64"/>
      <c r="CB421" s="63"/>
      <c r="CC421" s="62"/>
      <c r="CE421" s="61"/>
    </row>
    <row r="422" spans="2:83">
      <c r="B422" s="71"/>
      <c r="C422" s="71"/>
      <c r="D422" s="72"/>
      <c r="E422" s="72"/>
      <c r="F422" s="72"/>
      <c r="BO422" s="71"/>
      <c r="BP422" s="64"/>
      <c r="BQ422" s="70"/>
      <c r="BR422" s="69"/>
      <c r="BS422" s="68"/>
      <c r="BT422" s="67"/>
      <c r="BV422" s="66"/>
      <c r="BW422" s="66"/>
      <c r="BX422" s="65"/>
      <c r="BZ422" s="61"/>
      <c r="CA422" s="64"/>
      <c r="CB422" s="63"/>
      <c r="CC422" s="62"/>
      <c r="CE422" s="61"/>
    </row>
    <row r="423" spans="2:83">
      <c r="B423" s="71"/>
      <c r="C423" s="71"/>
      <c r="D423" s="72"/>
      <c r="E423" s="72"/>
      <c r="F423" s="72"/>
      <c r="BO423" s="71"/>
      <c r="BP423" s="64"/>
      <c r="BQ423" s="70"/>
      <c r="BR423" s="69"/>
      <c r="BS423" s="68"/>
      <c r="BT423" s="67"/>
      <c r="BV423" s="66"/>
      <c r="BW423" s="66"/>
      <c r="BX423" s="65"/>
      <c r="BZ423" s="61"/>
      <c r="CA423" s="64"/>
      <c r="CB423" s="63"/>
      <c r="CC423" s="62"/>
      <c r="CE423" s="61"/>
    </row>
    <row r="424" spans="2:83">
      <c r="B424" s="71"/>
      <c r="C424" s="71"/>
      <c r="D424" s="72"/>
      <c r="E424" s="72"/>
      <c r="F424" s="72"/>
      <c r="BO424" s="71"/>
      <c r="BP424" s="64"/>
      <c r="BQ424" s="70"/>
      <c r="BR424" s="69"/>
      <c r="BS424" s="68"/>
      <c r="BT424" s="67"/>
      <c r="BV424" s="66"/>
      <c r="BW424" s="66"/>
      <c r="BX424" s="65"/>
      <c r="BZ424" s="61"/>
      <c r="CA424" s="64"/>
      <c r="CB424" s="63"/>
      <c r="CC424" s="62"/>
      <c r="CE424" s="61"/>
    </row>
    <row r="425" spans="2:83">
      <c r="B425" s="71"/>
      <c r="C425" s="71"/>
      <c r="D425" s="72"/>
      <c r="E425" s="72"/>
      <c r="F425" s="72"/>
      <c r="BO425" s="71"/>
      <c r="BP425" s="64"/>
      <c r="BQ425" s="70"/>
      <c r="BR425" s="69"/>
      <c r="BS425" s="68"/>
      <c r="BT425" s="67"/>
      <c r="BV425" s="66"/>
      <c r="BW425" s="66"/>
      <c r="BX425" s="65"/>
      <c r="BZ425" s="61"/>
      <c r="CA425" s="64"/>
      <c r="CB425" s="63"/>
      <c r="CC425" s="62"/>
      <c r="CE425" s="61"/>
    </row>
    <row r="426" spans="2:83">
      <c r="B426" s="71"/>
      <c r="C426" s="71"/>
      <c r="D426" s="72"/>
      <c r="E426" s="72"/>
      <c r="F426" s="72"/>
      <c r="BO426" s="71"/>
      <c r="BP426" s="64"/>
      <c r="BQ426" s="70"/>
      <c r="BR426" s="69"/>
      <c r="BS426" s="68"/>
      <c r="BT426" s="67"/>
      <c r="BV426" s="66"/>
      <c r="BW426" s="66"/>
      <c r="BX426" s="65"/>
      <c r="BZ426" s="61"/>
      <c r="CA426" s="64"/>
      <c r="CB426" s="63"/>
      <c r="CC426" s="62"/>
      <c r="CE426" s="61"/>
    </row>
    <row r="427" spans="2:83">
      <c r="B427" s="71"/>
      <c r="C427" s="71"/>
      <c r="D427" s="72"/>
      <c r="E427" s="72"/>
      <c r="F427" s="72"/>
      <c r="BO427" s="71"/>
      <c r="BP427" s="64"/>
      <c r="BQ427" s="70"/>
      <c r="BR427" s="69"/>
      <c r="BS427" s="68"/>
      <c r="BT427" s="67"/>
      <c r="BV427" s="66"/>
      <c r="BW427" s="66"/>
      <c r="BX427" s="65"/>
      <c r="BZ427" s="61"/>
      <c r="CA427" s="64"/>
      <c r="CB427" s="63"/>
      <c r="CC427" s="62"/>
      <c r="CE427" s="61"/>
    </row>
    <row r="428" spans="2:83">
      <c r="B428" s="71"/>
      <c r="C428" s="71"/>
      <c r="D428" s="72"/>
      <c r="E428" s="72"/>
      <c r="F428" s="72"/>
      <c r="BO428" s="71"/>
      <c r="BP428" s="64"/>
      <c r="BQ428" s="70"/>
      <c r="BR428" s="69"/>
      <c r="BS428" s="68"/>
      <c r="BT428" s="67"/>
      <c r="BV428" s="66"/>
      <c r="BW428" s="66"/>
      <c r="BX428" s="65"/>
      <c r="BZ428" s="61"/>
      <c r="CA428" s="64"/>
      <c r="CB428" s="63"/>
      <c r="CC428" s="62"/>
      <c r="CE428" s="61"/>
    </row>
    <row r="429" spans="2:83">
      <c r="B429" s="71"/>
      <c r="C429" s="71"/>
      <c r="D429" s="72"/>
      <c r="E429" s="72"/>
      <c r="F429" s="72"/>
      <c r="BO429" s="71"/>
      <c r="BP429" s="64"/>
      <c r="BQ429" s="70"/>
      <c r="BR429" s="69"/>
      <c r="BS429" s="68"/>
      <c r="BT429" s="67"/>
      <c r="BV429" s="66"/>
      <c r="BW429" s="66"/>
      <c r="BX429" s="65"/>
      <c r="BZ429" s="61"/>
      <c r="CA429" s="64"/>
      <c r="CB429" s="63"/>
      <c r="CC429" s="62"/>
      <c r="CE429" s="61"/>
    </row>
    <row r="430" spans="2:83">
      <c r="B430" s="71"/>
      <c r="C430" s="71"/>
      <c r="D430" s="72"/>
      <c r="E430" s="72"/>
      <c r="F430" s="72"/>
      <c r="BO430" s="71"/>
      <c r="BP430" s="64"/>
      <c r="BQ430" s="70"/>
      <c r="BR430" s="69"/>
      <c r="BS430" s="68"/>
      <c r="BT430" s="67"/>
      <c r="BV430" s="66"/>
      <c r="BW430" s="66"/>
      <c r="BX430" s="65"/>
      <c r="BZ430" s="61"/>
      <c r="CA430" s="64"/>
      <c r="CB430" s="63"/>
      <c r="CC430" s="62"/>
      <c r="CE430" s="61"/>
    </row>
    <row r="431" spans="2:83">
      <c r="B431" s="71"/>
      <c r="C431" s="71"/>
      <c r="D431" s="72"/>
      <c r="E431" s="72"/>
      <c r="F431" s="72"/>
      <c r="BO431" s="71"/>
      <c r="BP431" s="64"/>
      <c r="BQ431" s="70"/>
      <c r="BR431" s="69"/>
      <c r="BS431" s="68"/>
      <c r="BT431" s="67"/>
      <c r="BV431" s="66"/>
      <c r="BW431" s="66"/>
      <c r="BX431" s="65"/>
      <c r="BZ431" s="61"/>
      <c r="CA431" s="64"/>
      <c r="CB431" s="63"/>
      <c r="CC431" s="62"/>
      <c r="CE431" s="61"/>
    </row>
    <row r="432" spans="2:83">
      <c r="B432" s="71"/>
      <c r="C432" s="71"/>
      <c r="D432" s="72"/>
      <c r="E432" s="72"/>
      <c r="F432" s="72"/>
      <c r="BO432" s="71"/>
      <c r="BP432" s="64"/>
      <c r="BQ432" s="70"/>
      <c r="BR432" s="69"/>
      <c r="BS432" s="68"/>
      <c r="BT432" s="67"/>
      <c r="BV432" s="66"/>
      <c r="BW432" s="66"/>
      <c r="BX432" s="65"/>
      <c r="BZ432" s="61"/>
      <c r="CA432" s="64"/>
      <c r="CB432" s="63"/>
      <c r="CC432" s="62"/>
      <c r="CE432" s="61"/>
    </row>
    <row r="433" spans="2:83">
      <c r="B433" s="71"/>
      <c r="C433" s="71"/>
      <c r="D433" s="72"/>
      <c r="E433" s="72"/>
      <c r="F433" s="72"/>
      <c r="BO433" s="71"/>
      <c r="BP433" s="64"/>
      <c r="BQ433" s="70"/>
      <c r="BR433" s="69"/>
      <c r="BS433" s="68"/>
      <c r="BT433" s="67"/>
      <c r="BV433" s="66"/>
      <c r="BW433" s="66"/>
      <c r="BX433" s="65"/>
      <c r="BZ433" s="61"/>
      <c r="CA433" s="64"/>
      <c r="CB433" s="63"/>
      <c r="CC433" s="62"/>
      <c r="CE433" s="61"/>
    </row>
    <row r="434" spans="2:83">
      <c r="B434" s="71"/>
      <c r="C434" s="71"/>
      <c r="D434" s="72"/>
      <c r="E434" s="72"/>
      <c r="F434" s="72"/>
      <c r="BO434" s="71"/>
      <c r="BP434" s="64"/>
      <c r="BQ434" s="70"/>
      <c r="BR434" s="69"/>
      <c r="BS434" s="68"/>
      <c r="BT434" s="67"/>
      <c r="BV434" s="66"/>
      <c r="BW434" s="66"/>
      <c r="BX434" s="65"/>
      <c r="BZ434" s="61"/>
      <c r="CA434" s="64"/>
      <c r="CB434" s="63"/>
      <c r="CC434" s="62"/>
      <c r="CE434" s="61"/>
    </row>
    <row r="435" spans="2:83">
      <c r="B435" s="71"/>
      <c r="C435" s="71"/>
      <c r="D435" s="72"/>
      <c r="E435" s="72"/>
      <c r="F435" s="72"/>
      <c r="BO435" s="71"/>
      <c r="BP435" s="64"/>
      <c r="BQ435" s="70"/>
      <c r="BR435" s="69"/>
      <c r="BS435" s="68"/>
      <c r="BT435" s="67"/>
      <c r="BV435" s="66"/>
      <c r="BW435" s="66"/>
      <c r="BX435" s="65"/>
      <c r="BZ435" s="61"/>
      <c r="CA435" s="64"/>
      <c r="CB435" s="63"/>
      <c r="CC435" s="62"/>
      <c r="CE435" s="61"/>
    </row>
    <row r="436" spans="2:83">
      <c r="B436" s="71"/>
      <c r="C436" s="71"/>
      <c r="D436" s="72"/>
      <c r="E436" s="72"/>
      <c r="F436" s="72"/>
      <c r="BO436" s="71"/>
      <c r="BP436" s="64"/>
      <c r="BQ436" s="70"/>
      <c r="BR436" s="69"/>
      <c r="BS436" s="68"/>
      <c r="BT436" s="67"/>
      <c r="BV436" s="66"/>
      <c r="BW436" s="66"/>
      <c r="BX436" s="65"/>
      <c r="BZ436" s="61"/>
      <c r="CA436" s="64"/>
      <c r="CB436" s="63"/>
      <c r="CC436" s="62"/>
      <c r="CE436" s="61"/>
    </row>
    <row r="437" spans="2:83">
      <c r="B437" s="71"/>
      <c r="C437" s="71"/>
      <c r="D437" s="72"/>
      <c r="E437" s="72"/>
      <c r="F437" s="72"/>
      <c r="BO437" s="71"/>
      <c r="BP437" s="64"/>
      <c r="BQ437" s="70"/>
      <c r="BR437" s="69"/>
      <c r="BS437" s="68"/>
      <c r="BT437" s="67"/>
      <c r="BV437" s="66"/>
      <c r="BW437" s="66"/>
      <c r="BX437" s="65"/>
      <c r="BZ437" s="61"/>
      <c r="CA437" s="64"/>
      <c r="CB437" s="63"/>
      <c r="CC437" s="62"/>
      <c r="CE437" s="61"/>
    </row>
    <row r="438" spans="2:83">
      <c r="B438" s="71"/>
      <c r="C438" s="71"/>
      <c r="D438" s="72"/>
      <c r="E438" s="72"/>
      <c r="F438" s="72"/>
      <c r="BO438" s="71"/>
      <c r="BP438" s="64"/>
      <c r="BQ438" s="70"/>
      <c r="BR438" s="69"/>
      <c r="BS438" s="68"/>
      <c r="BT438" s="67"/>
      <c r="BV438" s="66"/>
      <c r="BW438" s="66"/>
      <c r="BX438" s="65"/>
      <c r="BZ438" s="61"/>
      <c r="CA438" s="64"/>
      <c r="CB438" s="63"/>
      <c r="CC438" s="62"/>
      <c r="CE438" s="61"/>
    </row>
    <row r="439" spans="2:83">
      <c r="B439" s="71"/>
      <c r="C439" s="71"/>
      <c r="D439" s="72"/>
      <c r="E439" s="72"/>
      <c r="F439" s="72"/>
      <c r="BO439" s="71"/>
      <c r="BP439" s="64"/>
      <c r="BQ439" s="70"/>
      <c r="BR439" s="69"/>
      <c r="BS439" s="68"/>
      <c r="BT439" s="67"/>
      <c r="BV439" s="66"/>
      <c r="BW439" s="66"/>
      <c r="BX439" s="65"/>
      <c r="BZ439" s="61"/>
      <c r="CA439" s="64"/>
      <c r="CB439" s="63"/>
      <c r="CC439" s="62"/>
      <c r="CE439" s="61"/>
    </row>
    <row r="440" spans="2:83">
      <c r="B440" s="71"/>
      <c r="C440" s="71"/>
      <c r="D440" s="72"/>
      <c r="E440" s="72"/>
      <c r="F440" s="72"/>
      <c r="BO440" s="71"/>
      <c r="BP440" s="64"/>
      <c r="BQ440" s="70"/>
      <c r="BR440" s="69"/>
      <c r="BS440" s="68"/>
      <c r="BT440" s="67"/>
      <c r="BV440" s="66"/>
      <c r="BW440" s="66"/>
      <c r="BX440" s="65"/>
      <c r="BZ440" s="61"/>
      <c r="CA440" s="64"/>
      <c r="CB440" s="63"/>
      <c r="CC440" s="62"/>
      <c r="CE440" s="61"/>
    </row>
    <row r="441" spans="2:83">
      <c r="B441" s="71"/>
      <c r="C441" s="71"/>
      <c r="D441" s="72"/>
      <c r="E441" s="72"/>
      <c r="F441" s="72"/>
      <c r="BO441" s="71"/>
      <c r="BP441" s="64"/>
      <c r="BQ441" s="70"/>
      <c r="BR441" s="69"/>
      <c r="BS441" s="68"/>
      <c r="BT441" s="67"/>
      <c r="BV441" s="66"/>
      <c r="BW441" s="66"/>
      <c r="BX441" s="65"/>
      <c r="BZ441" s="61"/>
      <c r="CA441" s="64"/>
      <c r="CB441" s="63"/>
      <c r="CC441" s="62"/>
      <c r="CE441" s="61"/>
    </row>
    <row r="442" spans="2:83">
      <c r="B442" s="71"/>
      <c r="C442" s="71"/>
      <c r="D442" s="72"/>
      <c r="E442" s="72"/>
      <c r="F442" s="72"/>
      <c r="BO442" s="71"/>
      <c r="BP442" s="64"/>
      <c r="BQ442" s="70"/>
      <c r="BR442" s="69"/>
      <c r="BS442" s="68"/>
      <c r="BT442" s="67"/>
      <c r="BV442" s="66"/>
      <c r="BW442" s="66"/>
      <c r="BX442" s="65"/>
      <c r="BZ442" s="61"/>
      <c r="CA442" s="64"/>
      <c r="CB442" s="63"/>
      <c r="CC442" s="62"/>
      <c r="CE442" s="61"/>
    </row>
    <row r="443" spans="2:83">
      <c r="B443" s="71"/>
      <c r="C443" s="71"/>
      <c r="D443" s="72"/>
      <c r="E443" s="72"/>
      <c r="F443" s="72"/>
      <c r="BO443" s="71"/>
      <c r="BP443" s="64"/>
      <c r="BQ443" s="70"/>
      <c r="BR443" s="69"/>
      <c r="BS443" s="68"/>
      <c r="BT443" s="67"/>
      <c r="BV443" s="66"/>
      <c r="BW443" s="66"/>
      <c r="BX443" s="65"/>
      <c r="BZ443" s="61"/>
      <c r="CA443" s="64"/>
      <c r="CB443" s="63"/>
      <c r="CC443" s="62"/>
      <c r="CE443" s="61"/>
    </row>
    <row r="444" spans="2:83">
      <c r="B444" s="71"/>
      <c r="C444" s="71"/>
      <c r="D444" s="72"/>
      <c r="E444" s="72"/>
      <c r="F444" s="72"/>
      <c r="BO444" s="71"/>
      <c r="BP444" s="64"/>
      <c r="BQ444" s="70"/>
      <c r="BR444" s="69"/>
      <c r="BS444" s="68"/>
      <c r="BT444" s="67"/>
      <c r="BV444" s="66"/>
      <c r="BW444" s="66"/>
      <c r="BX444" s="65"/>
      <c r="BZ444" s="61"/>
      <c r="CA444" s="64"/>
      <c r="CB444" s="63"/>
      <c r="CC444" s="62"/>
      <c r="CE444" s="61"/>
    </row>
    <row r="445" spans="2:83">
      <c r="B445" s="71"/>
      <c r="C445" s="71"/>
      <c r="D445" s="72"/>
      <c r="E445" s="72"/>
      <c r="F445" s="72"/>
      <c r="BO445" s="71"/>
      <c r="BP445" s="64"/>
      <c r="BQ445" s="70"/>
      <c r="BR445" s="69"/>
      <c r="BS445" s="68"/>
      <c r="BT445" s="67"/>
      <c r="BV445" s="66"/>
      <c r="BW445" s="66"/>
      <c r="BX445" s="65"/>
      <c r="BZ445" s="61"/>
      <c r="CA445" s="64"/>
      <c r="CB445" s="63"/>
      <c r="CC445" s="62"/>
      <c r="CE445" s="61"/>
    </row>
    <row r="446" spans="2:83">
      <c r="B446" s="71"/>
      <c r="C446" s="71"/>
      <c r="D446" s="72"/>
      <c r="E446" s="72"/>
      <c r="F446" s="72"/>
      <c r="BO446" s="71"/>
      <c r="BP446" s="64"/>
      <c r="BQ446" s="70"/>
      <c r="BR446" s="69"/>
      <c r="BS446" s="68"/>
      <c r="BT446" s="67"/>
      <c r="BV446" s="66"/>
      <c r="BW446" s="66"/>
      <c r="BX446" s="65"/>
      <c r="BZ446" s="61"/>
      <c r="CA446" s="64"/>
      <c r="CB446" s="63"/>
      <c r="CC446" s="62"/>
      <c r="CE446" s="61"/>
    </row>
    <row r="447" spans="2:83">
      <c r="B447" s="71"/>
      <c r="C447" s="71"/>
      <c r="D447" s="72"/>
      <c r="E447" s="72"/>
      <c r="F447" s="72"/>
      <c r="BO447" s="71"/>
      <c r="BP447" s="64"/>
      <c r="BQ447" s="70"/>
      <c r="BR447" s="69"/>
      <c r="BS447" s="68"/>
      <c r="BT447" s="67"/>
      <c r="BV447" s="66"/>
      <c r="BW447" s="66"/>
      <c r="BX447" s="65"/>
      <c r="BZ447" s="61"/>
      <c r="CA447" s="64"/>
      <c r="CB447" s="63"/>
      <c r="CC447" s="62"/>
      <c r="CE447" s="61"/>
    </row>
    <row r="448" spans="2:83">
      <c r="B448" s="71"/>
      <c r="C448" s="71"/>
      <c r="D448" s="72"/>
      <c r="E448" s="72"/>
      <c r="F448" s="72"/>
      <c r="BO448" s="71"/>
      <c r="BP448" s="64"/>
      <c r="BQ448" s="70"/>
      <c r="BR448" s="69"/>
      <c r="BS448" s="68"/>
      <c r="BT448" s="67"/>
      <c r="BV448" s="66"/>
      <c r="BW448" s="66"/>
      <c r="BX448" s="65"/>
      <c r="BZ448" s="61"/>
      <c r="CA448" s="64"/>
      <c r="CB448" s="63"/>
      <c r="CC448" s="62"/>
      <c r="CE448" s="61"/>
    </row>
    <row r="449" spans="2:83">
      <c r="B449" s="71"/>
      <c r="C449" s="71"/>
      <c r="D449" s="72"/>
      <c r="E449" s="72"/>
      <c r="F449" s="72"/>
      <c r="BO449" s="71"/>
      <c r="BP449" s="64"/>
      <c r="BQ449" s="70"/>
      <c r="BR449" s="69"/>
      <c r="BS449" s="68"/>
      <c r="BT449" s="67"/>
      <c r="BV449" s="66"/>
      <c r="BW449" s="66"/>
      <c r="BX449" s="65"/>
      <c r="BZ449" s="61"/>
      <c r="CA449" s="64"/>
      <c r="CB449" s="63"/>
      <c r="CC449" s="62"/>
      <c r="CE449" s="61"/>
    </row>
    <row r="450" spans="2:83">
      <c r="B450" s="71"/>
      <c r="C450" s="71"/>
      <c r="D450" s="72"/>
      <c r="E450" s="72"/>
      <c r="F450" s="72"/>
      <c r="BO450" s="71"/>
      <c r="BP450" s="64"/>
      <c r="BQ450" s="70"/>
      <c r="BR450" s="69"/>
      <c r="BS450" s="68"/>
      <c r="BT450" s="67"/>
      <c r="BV450" s="66"/>
      <c r="BW450" s="66"/>
      <c r="BX450" s="65"/>
      <c r="BZ450" s="61"/>
      <c r="CA450" s="64"/>
      <c r="CB450" s="63"/>
      <c r="CC450" s="62"/>
      <c r="CE450" s="61"/>
    </row>
    <row r="451" spans="2:83">
      <c r="B451" s="71"/>
      <c r="C451" s="71"/>
      <c r="D451" s="72"/>
      <c r="E451" s="72"/>
      <c r="F451" s="72"/>
      <c r="BO451" s="71"/>
      <c r="BP451" s="64"/>
      <c r="BQ451" s="70"/>
      <c r="BR451" s="69"/>
      <c r="BS451" s="68"/>
      <c r="BT451" s="67"/>
      <c r="BV451" s="66"/>
      <c r="BW451" s="66"/>
      <c r="BX451" s="65"/>
      <c r="BZ451" s="61"/>
      <c r="CA451" s="64"/>
      <c r="CB451" s="63"/>
      <c r="CC451" s="62"/>
      <c r="CE451" s="61"/>
    </row>
    <row r="452" spans="2:83">
      <c r="B452" s="71"/>
      <c r="C452" s="71"/>
      <c r="D452" s="72"/>
      <c r="E452" s="72"/>
      <c r="F452" s="72"/>
      <c r="BO452" s="71"/>
      <c r="BP452" s="64"/>
      <c r="BQ452" s="70"/>
      <c r="BR452" s="69"/>
      <c r="BS452" s="68"/>
      <c r="BT452" s="67"/>
      <c r="BV452" s="66"/>
      <c r="BW452" s="66"/>
      <c r="BX452" s="65"/>
      <c r="BZ452" s="61"/>
      <c r="CA452" s="64"/>
      <c r="CB452" s="63"/>
      <c r="CC452" s="62"/>
      <c r="CE452" s="61"/>
    </row>
    <row r="453" spans="2:83">
      <c r="B453" s="71"/>
      <c r="C453" s="71"/>
      <c r="D453" s="72"/>
      <c r="E453" s="72"/>
      <c r="F453" s="72"/>
      <c r="BO453" s="71"/>
      <c r="BP453" s="64"/>
      <c r="BQ453" s="70"/>
      <c r="BR453" s="69"/>
      <c r="BS453" s="68"/>
      <c r="BT453" s="67"/>
      <c r="BV453" s="66"/>
      <c r="BW453" s="66"/>
      <c r="BX453" s="65"/>
      <c r="BZ453" s="61"/>
      <c r="CA453" s="64"/>
      <c r="CB453" s="63"/>
      <c r="CC453" s="62"/>
      <c r="CE453" s="61"/>
    </row>
    <row r="454" spans="2:83">
      <c r="B454" s="71"/>
      <c r="C454" s="71"/>
      <c r="D454" s="72"/>
      <c r="E454" s="72"/>
      <c r="F454" s="72"/>
      <c r="BO454" s="71"/>
      <c r="BP454" s="64"/>
      <c r="BQ454" s="70"/>
      <c r="BR454" s="69"/>
      <c r="BS454" s="68"/>
      <c r="BT454" s="67"/>
      <c r="BV454" s="66"/>
      <c r="BW454" s="66"/>
      <c r="BX454" s="65"/>
      <c r="BZ454" s="61"/>
      <c r="CA454" s="64"/>
      <c r="CB454" s="63"/>
      <c r="CC454" s="62"/>
      <c r="CE454" s="61"/>
    </row>
    <row r="455" spans="2:83">
      <c r="B455" s="71"/>
      <c r="C455" s="71"/>
      <c r="D455" s="72"/>
      <c r="E455" s="72"/>
      <c r="F455" s="72"/>
      <c r="BO455" s="71"/>
      <c r="BP455" s="64"/>
      <c r="BQ455" s="70"/>
      <c r="BR455" s="69"/>
      <c r="BS455" s="68"/>
      <c r="BT455" s="67"/>
      <c r="BV455" s="66"/>
      <c r="BW455" s="66"/>
      <c r="BX455" s="65"/>
      <c r="BZ455" s="61"/>
      <c r="CA455" s="64"/>
      <c r="CB455" s="63"/>
      <c r="CC455" s="62"/>
      <c r="CE455" s="61"/>
    </row>
    <row r="456" spans="2:83">
      <c r="B456" s="71"/>
      <c r="C456" s="71"/>
      <c r="D456" s="72"/>
      <c r="E456" s="72"/>
      <c r="F456" s="72"/>
      <c r="BO456" s="71"/>
      <c r="BP456" s="64"/>
      <c r="BQ456" s="70"/>
      <c r="BR456" s="69"/>
      <c r="BS456" s="68"/>
      <c r="BT456" s="67"/>
      <c r="BV456" s="66"/>
      <c r="BW456" s="66"/>
      <c r="BX456" s="65"/>
      <c r="BZ456" s="61"/>
      <c r="CA456" s="64"/>
      <c r="CB456" s="63"/>
      <c r="CC456" s="62"/>
      <c r="CE456" s="61"/>
    </row>
    <row r="457" spans="2:83">
      <c r="B457" s="71"/>
      <c r="C457" s="71"/>
      <c r="D457" s="72"/>
      <c r="E457" s="72"/>
      <c r="F457" s="72"/>
      <c r="BO457" s="71"/>
      <c r="BP457" s="64"/>
      <c r="BQ457" s="70"/>
      <c r="BR457" s="69"/>
      <c r="BS457" s="68"/>
      <c r="BT457" s="67"/>
      <c r="BV457" s="66"/>
      <c r="BW457" s="66"/>
      <c r="BX457" s="65"/>
      <c r="BZ457" s="61"/>
      <c r="CA457" s="64"/>
      <c r="CB457" s="63"/>
      <c r="CC457" s="62"/>
      <c r="CE457" s="61"/>
    </row>
    <row r="458" spans="2:83">
      <c r="B458" s="71"/>
      <c r="C458" s="71"/>
      <c r="D458" s="72"/>
      <c r="E458" s="72"/>
      <c r="F458" s="72"/>
      <c r="BO458" s="71"/>
      <c r="BP458" s="64"/>
      <c r="BQ458" s="70"/>
      <c r="BR458" s="69"/>
      <c r="BS458" s="68"/>
      <c r="BT458" s="67"/>
      <c r="BV458" s="66"/>
      <c r="BW458" s="66"/>
      <c r="BX458" s="65"/>
      <c r="BZ458" s="61"/>
      <c r="CA458" s="64"/>
      <c r="CB458" s="63"/>
      <c r="CC458" s="62"/>
      <c r="CE458" s="61"/>
    </row>
    <row r="459" spans="2:83">
      <c r="B459" s="71"/>
      <c r="C459" s="71"/>
      <c r="D459" s="72"/>
      <c r="E459" s="72"/>
      <c r="F459" s="72"/>
      <c r="BO459" s="71"/>
      <c r="BP459" s="64"/>
      <c r="BQ459" s="70"/>
      <c r="BR459" s="69"/>
      <c r="BS459" s="68"/>
      <c r="BT459" s="67"/>
      <c r="BV459" s="66"/>
      <c r="BW459" s="66"/>
      <c r="BX459" s="65"/>
      <c r="BZ459" s="61"/>
      <c r="CA459" s="64"/>
      <c r="CB459" s="63"/>
      <c r="CC459" s="62"/>
      <c r="CE459" s="61"/>
    </row>
    <row r="460" spans="2:83">
      <c r="B460" s="71"/>
      <c r="C460" s="71"/>
      <c r="D460" s="72"/>
      <c r="E460" s="72"/>
      <c r="F460" s="72"/>
      <c r="BO460" s="71"/>
      <c r="BP460" s="64"/>
      <c r="BQ460" s="70"/>
      <c r="BR460" s="69"/>
      <c r="BS460" s="68"/>
      <c r="BT460" s="67"/>
      <c r="BV460" s="66"/>
      <c r="BW460" s="66"/>
      <c r="BX460" s="65"/>
      <c r="BZ460" s="61"/>
      <c r="CA460" s="64"/>
      <c r="CB460" s="63"/>
      <c r="CC460" s="62"/>
      <c r="CE460" s="61"/>
    </row>
    <row r="461" spans="2:83">
      <c r="B461" s="71"/>
      <c r="C461" s="71"/>
      <c r="D461" s="72"/>
      <c r="E461" s="72"/>
      <c r="F461" s="72"/>
      <c r="BO461" s="71"/>
      <c r="BP461" s="64"/>
      <c r="BQ461" s="70"/>
      <c r="BR461" s="69"/>
      <c r="BS461" s="68"/>
      <c r="BT461" s="67"/>
      <c r="BV461" s="66"/>
      <c r="BW461" s="66"/>
      <c r="BX461" s="65"/>
      <c r="BZ461" s="61"/>
      <c r="CA461" s="64"/>
      <c r="CB461" s="63"/>
      <c r="CC461" s="62"/>
      <c r="CE461" s="61"/>
    </row>
    <row r="462" spans="2:83">
      <c r="B462" s="71"/>
      <c r="C462" s="71"/>
      <c r="D462" s="72"/>
      <c r="E462" s="72"/>
      <c r="F462" s="72"/>
      <c r="BO462" s="71"/>
      <c r="BP462" s="64"/>
      <c r="BQ462" s="70"/>
      <c r="BR462" s="69"/>
      <c r="BS462" s="68"/>
      <c r="BT462" s="67"/>
      <c r="BV462" s="66"/>
      <c r="BW462" s="66"/>
      <c r="BX462" s="65"/>
      <c r="BZ462" s="61"/>
      <c r="CA462" s="64"/>
      <c r="CB462" s="63"/>
      <c r="CC462" s="62"/>
      <c r="CE462" s="61"/>
    </row>
    <row r="463" spans="2:83">
      <c r="B463" s="71"/>
      <c r="C463" s="71"/>
      <c r="D463" s="72"/>
      <c r="E463" s="72"/>
      <c r="F463" s="72"/>
      <c r="BO463" s="71"/>
      <c r="BP463" s="64"/>
      <c r="BQ463" s="70"/>
      <c r="BR463" s="69"/>
      <c r="BS463" s="68"/>
      <c r="BT463" s="67"/>
      <c r="BV463" s="66"/>
      <c r="BW463" s="66"/>
      <c r="BX463" s="65"/>
      <c r="BZ463" s="61"/>
      <c r="CA463" s="64"/>
      <c r="CB463" s="63"/>
      <c r="CC463" s="62"/>
      <c r="CE463" s="61"/>
    </row>
    <row r="464" spans="2:83">
      <c r="B464" s="71"/>
      <c r="C464" s="71"/>
      <c r="D464" s="72"/>
      <c r="E464" s="72"/>
      <c r="F464" s="72"/>
      <c r="BO464" s="71"/>
      <c r="BP464" s="64"/>
      <c r="BQ464" s="70"/>
      <c r="BR464" s="69"/>
      <c r="BS464" s="68"/>
      <c r="BT464" s="67"/>
      <c r="BV464" s="66"/>
      <c r="BW464" s="66"/>
      <c r="BX464" s="65"/>
      <c r="BZ464" s="61"/>
      <c r="CA464" s="64"/>
      <c r="CB464" s="63"/>
      <c r="CC464" s="62"/>
      <c r="CE464" s="61"/>
    </row>
    <row r="465" spans="2:83">
      <c r="B465" s="71"/>
      <c r="C465" s="71"/>
      <c r="D465" s="72"/>
      <c r="E465" s="72"/>
      <c r="F465" s="72"/>
      <c r="BO465" s="71"/>
      <c r="BP465" s="64"/>
      <c r="BQ465" s="70"/>
      <c r="BR465" s="69"/>
      <c r="BS465" s="68"/>
      <c r="BT465" s="67"/>
      <c r="BV465" s="66"/>
      <c r="BW465" s="66"/>
      <c r="BX465" s="65"/>
      <c r="BZ465" s="61"/>
      <c r="CA465" s="64"/>
      <c r="CB465" s="63"/>
      <c r="CC465" s="62"/>
      <c r="CE465" s="61"/>
    </row>
    <row r="466" spans="2:83">
      <c r="B466" s="71"/>
      <c r="C466" s="71"/>
      <c r="D466" s="72"/>
      <c r="E466" s="72"/>
      <c r="F466" s="72"/>
      <c r="BO466" s="71"/>
      <c r="BP466" s="64"/>
      <c r="BQ466" s="70"/>
      <c r="BR466" s="69"/>
      <c r="BS466" s="68"/>
      <c r="BT466" s="67"/>
      <c r="BV466" s="66"/>
      <c r="BW466" s="66"/>
      <c r="BX466" s="65"/>
      <c r="BZ466" s="61"/>
      <c r="CA466" s="64"/>
      <c r="CB466" s="63"/>
      <c r="CC466" s="62"/>
      <c r="CE466" s="61"/>
    </row>
    <row r="467" spans="2:83">
      <c r="B467" s="71"/>
      <c r="C467" s="71"/>
      <c r="D467" s="72"/>
      <c r="E467" s="72"/>
      <c r="F467" s="72"/>
      <c r="BO467" s="71"/>
      <c r="BP467" s="64"/>
      <c r="BQ467" s="70"/>
      <c r="BR467" s="69"/>
      <c r="BS467" s="68"/>
      <c r="BT467" s="67"/>
      <c r="BV467" s="66"/>
      <c r="BW467" s="66"/>
      <c r="BX467" s="65"/>
      <c r="BZ467" s="61"/>
      <c r="CA467" s="64"/>
      <c r="CB467" s="63"/>
      <c r="CC467" s="62"/>
      <c r="CE467" s="61"/>
    </row>
    <row r="468" spans="2:83">
      <c r="B468" s="71"/>
      <c r="C468" s="71"/>
      <c r="D468" s="72"/>
      <c r="E468" s="72"/>
      <c r="F468" s="72"/>
      <c r="BO468" s="71"/>
      <c r="BP468" s="64"/>
      <c r="BQ468" s="70"/>
      <c r="BR468" s="69"/>
      <c r="BS468" s="68"/>
      <c r="BT468" s="67"/>
      <c r="BV468" s="66"/>
      <c r="BW468" s="66"/>
      <c r="BX468" s="65"/>
      <c r="BZ468" s="61"/>
      <c r="CA468" s="64"/>
      <c r="CB468" s="63"/>
      <c r="CC468" s="62"/>
      <c r="CE468" s="61"/>
    </row>
    <row r="469" spans="2:83">
      <c r="B469" s="71"/>
      <c r="C469" s="71"/>
      <c r="D469" s="72"/>
      <c r="E469" s="72"/>
      <c r="F469" s="72"/>
      <c r="BO469" s="71"/>
      <c r="BP469" s="64"/>
      <c r="BQ469" s="70"/>
      <c r="BR469" s="69"/>
      <c r="BS469" s="68"/>
      <c r="BT469" s="67"/>
      <c r="BV469" s="66"/>
      <c r="BW469" s="66"/>
      <c r="BX469" s="65"/>
      <c r="BZ469" s="61"/>
      <c r="CA469" s="64"/>
      <c r="CB469" s="63"/>
      <c r="CC469" s="62"/>
      <c r="CE469" s="61"/>
    </row>
    <row r="470" spans="2:83">
      <c r="B470" s="71"/>
      <c r="C470" s="71"/>
      <c r="D470" s="72"/>
      <c r="E470" s="72"/>
      <c r="F470" s="72"/>
      <c r="BO470" s="71"/>
      <c r="BP470" s="64"/>
      <c r="BQ470" s="70"/>
      <c r="BR470" s="69"/>
      <c r="BS470" s="68"/>
      <c r="BT470" s="67"/>
      <c r="BV470" s="66"/>
      <c r="BW470" s="66"/>
      <c r="BX470" s="65"/>
      <c r="BZ470" s="61"/>
      <c r="CA470" s="64"/>
      <c r="CB470" s="63"/>
      <c r="CC470" s="62"/>
      <c r="CE470" s="61"/>
    </row>
    <row r="471" spans="2:83">
      <c r="B471" s="71"/>
      <c r="C471" s="71"/>
      <c r="D471" s="72"/>
      <c r="E471" s="72"/>
      <c r="F471" s="72"/>
      <c r="BO471" s="71"/>
      <c r="BP471" s="64"/>
      <c r="BQ471" s="70"/>
      <c r="BR471" s="69"/>
      <c r="BS471" s="68"/>
      <c r="BT471" s="67"/>
      <c r="BV471" s="66"/>
      <c r="BW471" s="66"/>
      <c r="BX471" s="65"/>
      <c r="BZ471" s="61"/>
      <c r="CA471" s="64"/>
      <c r="CB471" s="63"/>
      <c r="CC471" s="62"/>
      <c r="CE471" s="61"/>
    </row>
    <row r="472" spans="2:83">
      <c r="B472" s="71"/>
      <c r="C472" s="71"/>
      <c r="D472" s="72"/>
      <c r="E472" s="72"/>
      <c r="F472" s="72"/>
      <c r="BO472" s="71"/>
      <c r="BP472" s="64"/>
      <c r="BQ472" s="70"/>
      <c r="BR472" s="69"/>
      <c r="BS472" s="68"/>
      <c r="BT472" s="67"/>
      <c r="BV472" s="66"/>
      <c r="BW472" s="66"/>
      <c r="BX472" s="65"/>
      <c r="BZ472" s="61"/>
      <c r="CA472" s="64"/>
      <c r="CB472" s="63"/>
      <c r="CC472" s="62"/>
      <c r="CE472" s="61"/>
    </row>
    <row r="473" spans="2:83">
      <c r="B473" s="71"/>
      <c r="C473" s="71"/>
      <c r="D473" s="72"/>
      <c r="E473" s="72"/>
      <c r="F473" s="72"/>
      <c r="BO473" s="71"/>
      <c r="BP473" s="64"/>
      <c r="BQ473" s="70"/>
      <c r="BR473" s="69"/>
      <c r="BS473" s="68"/>
      <c r="BT473" s="67"/>
      <c r="BV473" s="66"/>
      <c r="BW473" s="66"/>
      <c r="BX473" s="65"/>
      <c r="BZ473" s="61"/>
      <c r="CA473" s="64"/>
      <c r="CB473" s="63"/>
      <c r="CC473" s="62"/>
      <c r="CE473" s="61"/>
    </row>
    <row r="474" spans="2:83">
      <c r="B474" s="71"/>
      <c r="C474" s="71"/>
      <c r="D474" s="72"/>
      <c r="E474" s="72"/>
      <c r="F474" s="72"/>
      <c r="BO474" s="71"/>
      <c r="BP474" s="64"/>
      <c r="BQ474" s="70"/>
      <c r="BR474" s="69"/>
      <c r="BS474" s="68"/>
      <c r="BT474" s="67"/>
      <c r="BV474" s="66"/>
      <c r="BW474" s="66"/>
      <c r="BX474" s="65"/>
      <c r="BZ474" s="61"/>
      <c r="CA474" s="64"/>
      <c r="CB474" s="63"/>
      <c r="CC474" s="62"/>
      <c r="CE474" s="61"/>
    </row>
    <row r="475" spans="2:83">
      <c r="B475" s="71"/>
      <c r="C475" s="71"/>
      <c r="D475" s="72"/>
      <c r="E475" s="72"/>
      <c r="F475" s="72"/>
      <c r="BO475" s="71"/>
      <c r="BP475" s="64"/>
      <c r="BQ475" s="70"/>
      <c r="BR475" s="69"/>
      <c r="BS475" s="68"/>
      <c r="BT475" s="67"/>
      <c r="BV475" s="66"/>
      <c r="BW475" s="66"/>
      <c r="BX475" s="65"/>
      <c r="BZ475" s="61"/>
      <c r="CA475" s="64"/>
      <c r="CB475" s="63"/>
      <c r="CC475" s="62"/>
      <c r="CE475" s="61"/>
    </row>
    <row r="476" spans="2:83">
      <c r="B476" s="71"/>
      <c r="C476" s="71"/>
      <c r="D476" s="72"/>
      <c r="E476" s="72"/>
      <c r="F476" s="72"/>
      <c r="BO476" s="71"/>
      <c r="BP476" s="64"/>
      <c r="BQ476" s="70"/>
      <c r="BR476" s="69"/>
      <c r="BS476" s="68"/>
      <c r="BT476" s="67"/>
      <c r="BV476" s="66"/>
      <c r="BW476" s="66"/>
      <c r="BX476" s="65"/>
      <c r="BZ476" s="61"/>
      <c r="CA476" s="64"/>
      <c r="CB476" s="63"/>
      <c r="CC476" s="62"/>
      <c r="CE476" s="61"/>
    </row>
    <row r="477" spans="2:83">
      <c r="B477" s="71"/>
      <c r="C477" s="71"/>
      <c r="D477" s="72"/>
      <c r="E477" s="72"/>
      <c r="F477" s="72"/>
      <c r="BO477" s="71"/>
      <c r="BP477" s="64"/>
      <c r="BQ477" s="70"/>
      <c r="BR477" s="69"/>
      <c r="BS477" s="68"/>
      <c r="BT477" s="67"/>
      <c r="BV477" s="66"/>
      <c r="BW477" s="66"/>
      <c r="BX477" s="65"/>
      <c r="BZ477" s="61"/>
      <c r="CA477" s="64"/>
      <c r="CB477" s="63"/>
      <c r="CC477" s="62"/>
      <c r="CE477" s="61"/>
    </row>
    <row r="478" spans="2:83">
      <c r="B478" s="71"/>
      <c r="C478" s="71"/>
      <c r="D478" s="72"/>
      <c r="E478" s="72"/>
      <c r="F478" s="72"/>
      <c r="BO478" s="71"/>
      <c r="BP478" s="64"/>
      <c r="BQ478" s="70"/>
      <c r="BR478" s="69"/>
      <c r="BS478" s="68"/>
      <c r="BT478" s="67"/>
      <c r="BV478" s="66"/>
      <c r="BW478" s="66"/>
      <c r="BX478" s="65"/>
      <c r="BZ478" s="61"/>
      <c r="CA478" s="64"/>
      <c r="CB478" s="63"/>
      <c r="CC478" s="62"/>
      <c r="CE478" s="61"/>
    </row>
    <row r="479" spans="2:83">
      <c r="B479" s="71"/>
      <c r="C479" s="71"/>
      <c r="D479" s="72"/>
      <c r="E479" s="72"/>
      <c r="F479" s="72"/>
      <c r="BO479" s="71"/>
      <c r="BP479" s="64"/>
      <c r="BQ479" s="70"/>
      <c r="BR479" s="69"/>
      <c r="BS479" s="68"/>
      <c r="BT479" s="67"/>
      <c r="BV479" s="66"/>
      <c r="BW479" s="66"/>
      <c r="BX479" s="65"/>
      <c r="BZ479" s="61"/>
      <c r="CA479" s="64"/>
      <c r="CB479" s="63"/>
      <c r="CC479" s="62"/>
      <c r="CE479" s="61"/>
    </row>
    <row r="480" spans="2:83">
      <c r="B480" s="71"/>
      <c r="C480" s="71"/>
      <c r="D480" s="72"/>
      <c r="E480" s="72"/>
      <c r="F480" s="72"/>
      <c r="BO480" s="71"/>
      <c r="BP480" s="64"/>
      <c r="BQ480" s="70"/>
      <c r="BR480" s="69"/>
      <c r="BS480" s="68"/>
      <c r="BT480" s="67"/>
      <c r="BV480" s="66"/>
      <c r="BW480" s="66"/>
      <c r="BX480" s="65"/>
      <c r="BZ480" s="61"/>
      <c r="CA480" s="64"/>
      <c r="CB480" s="63"/>
      <c r="CC480" s="62"/>
      <c r="CE480" s="61"/>
    </row>
    <row r="481" spans="2:83">
      <c r="B481" s="71"/>
      <c r="C481" s="71"/>
      <c r="D481" s="72"/>
      <c r="E481" s="72"/>
      <c r="F481" s="72"/>
      <c r="BO481" s="71"/>
      <c r="BP481" s="64"/>
      <c r="BQ481" s="70"/>
      <c r="BR481" s="69"/>
      <c r="BS481" s="68"/>
      <c r="BT481" s="67"/>
      <c r="BV481" s="66"/>
      <c r="BW481" s="66"/>
      <c r="BX481" s="65"/>
      <c r="BZ481" s="61"/>
      <c r="CA481" s="64"/>
      <c r="CB481" s="63"/>
      <c r="CC481" s="62"/>
      <c r="CE481" s="61"/>
    </row>
    <row r="482" spans="2:83">
      <c r="B482" s="71"/>
      <c r="C482" s="71"/>
      <c r="D482" s="72"/>
      <c r="E482" s="72"/>
      <c r="F482" s="72"/>
      <c r="BO482" s="71"/>
      <c r="BP482" s="64"/>
      <c r="BQ482" s="70"/>
      <c r="BR482" s="69"/>
      <c r="BS482" s="68"/>
      <c r="BT482" s="67"/>
      <c r="BV482" s="66"/>
      <c r="BW482" s="66"/>
      <c r="BX482" s="65"/>
      <c r="BZ482" s="61"/>
      <c r="CA482" s="64"/>
      <c r="CB482" s="63"/>
      <c r="CC482" s="62"/>
      <c r="CE482" s="61"/>
    </row>
    <row r="483" spans="2:83">
      <c r="B483" s="71"/>
      <c r="C483" s="71"/>
      <c r="D483" s="72"/>
      <c r="E483" s="72"/>
      <c r="F483" s="72"/>
      <c r="BO483" s="71"/>
      <c r="BP483" s="64"/>
      <c r="BQ483" s="70"/>
      <c r="BR483" s="69"/>
      <c r="BS483" s="68"/>
      <c r="BT483" s="67"/>
      <c r="BV483" s="66"/>
      <c r="BW483" s="66"/>
      <c r="BX483" s="65"/>
      <c r="BZ483" s="61"/>
      <c r="CA483" s="64"/>
      <c r="CB483" s="63"/>
      <c r="CC483" s="62"/>
      <c r="CE483" s="61"/>
    </row>
    <row r="484" spans="2:83">
      <c r="B484" s="71"/>
      <c r="C484" s="71"/>
      <c r="D484" s="72"/>
      <c r="E484" s="72"/>
      <c r="F484" s="72"/>
      <c r="BO484" s="71"/>
      <c r="BP484" s="64"/>
      <c r="BQ484" s="70"/>
      <c r="BR484" s="69"/>
      <c r="BS484" s="68"/>
      <c r="BT484" s="67"/>
      <c r="BV484" s="66"/>
      <c r="BW484" s="66"/>
      <c r="BX484" s="65"/>
      <c r="BZ484" s="61"/>
      <c r="CA484" s="64"/>
      <c r="CB484" s="63"/>
      <c r="CC484" s="62"/>
      <c r="CE484" s="61"/>
    </row>
    <row r="485" spans="2:83">
      <c r="B485" s="71"/>
      <c r="C485" s="71"/>
      <c r="D485" s="72"/>
      <c r="E485" s="72"/>
      <c r="F485" s="72"/>
      <c r="BO485" s="71"/>
      <c r="BP485" s="64"/>
      <c r="BQ485" s="70"/>
      <c r="BR485" s="69"/>
      <c r="BS485" s="68"/>
      <c r="BT485" s="67"/>
      <c r="BV485" s="66"/>
      <c r="BW485" s="66"/>
      <c r="BX485" s="65"/>
      <c r="BZ485" s="61"/>
      <c r="CA485" s="64"/>
      <c r="CB485" s="63"/>
      <c r="CC485" s="62"/>
      <c r="CE485" s="61"/>
    </row>
    <row r="486" spans="2:83">
      <c r="B486" s="71"/>
      <c r="C486" s="71"/>
      <c r="D486" s="72"/>
      <c r="E486" s="72"/>
      <c r="F486" s="72"/>
      <c r="BO486" s="71"/>
      <c r="BP486" s="64"/>
      <c r="BQ486" s="70"/>
      <c r="BR486" s="69"/>
      <c r="BS486" s="68"/>
      <c r="BT486" s="67"/>
      <c r="BV486" s="66"/>
      <c r="BW486" s="66"/>
      <c r="BX486" s="65"/>
      <c r="BZ486" s="61"/>
      <c r="CA486" s="64"/>
      <c r="CB486" s="63"/>
      <c r="CC486" s="62"/>
      <c r="CE486" s="61"/>
    </row>
    <row r="487" spans="2:83">
      <c r="B487" s="71"/>
      <c r="C487" s="71"/>
      <c r="D487" s="72"/>
      <c r="E487" s="72"/>
      <c r="F487" s="72"/>
      <c r="BO487" s="71"/>
      <c r="BP487" s="64"/>
      <c r="BQ487" s="70"/>
      <c r="BR487" s="69"/>
      <c r="BS487" s="68"/>
      <c r="BT487" s="67"/>
      <c r="BV487" s="66"/>
      <c r="BW487" s="66"/>
      <c r="BX487" s="65"/>
      <c r="BZ487" s="61"/>
      <c r="CA487" s="64"/>
      <c r="CB487" s="63"/>
      <c r="CC487" s="62"/>
      <c r="CE487" s="61"/>
    </row>
    <row r="488" spans="2:83">
      <c r="B488" s="71"/>
      <c r="C488" s="71"/>
      <c r="D488" s="72"/>
      <c r="E488" s="72"/>
      <c r="F488" s="72"/>
      <c r="BO488" s="71"/>
      <c r="BP488" s="64"/>
      <c r="BQ488" s="70"/>
      <c r="BR488" s="69"/>
      <c r="BS488" s="68"/>
      <c r="BT488" s="67"/>
      <c r="BV488" s="66"/>
      <c r="BW488" s="66"/>
      <c r="BX488" s="65"/>
      <c r="BZ488" s="61"/>
      <c r="CA488" s="64"/>
      <c r="CB488" s="63"/>
      <c r="CC488" s="62"/>
      <c r="CE488" s="61"/>
    </row>
    <row r="489" spans="2:83">
      <c r="B489" s="71"/>
      <c r="C489" s="71"/>
      <c r="D489" s="72"/>
      <c r="E489" s="72"/>
      <c r="F489" s="72"/>
      <c r="BO489" s="71"/>
      <c r="BP489" s="64"/>
      <c r="BQ489" s="70"/>
      <c r="BR489" s="69"/>
      <c r="BS489" s="68"/>
      <c r="BT489" s="67"/>
      <c r="BV489" s="66"/>
      <c r="BW489" s="66"/>
      <c r="BX489" s="65"/>
      <c r="BZ489" s="61"/>
      <c r="CA489" s="64"/>
      <c r="CB489" s="63"/>
      <c r="CC489" s="62"/>
      <c r="CE489" s="61"/>
    </row>
    <row r="490" spans="2:83">
      <c r="B490" s="71"/>
      <c r="C490" s="71"/>
      <c r="D490" s="72"/>
      <c r="E490" s="72"/>
      <c r="F490" s="72"/>
      <c r="BO490" s="71"/>
      <c r="BP490" s="64"/>
      <c r="BQ490" s="70"/>
      <c r="BR490" s="69"/>
      <c r="BS490" s="68"/>
      <c r="BT490" s="67"/>
      <c r="BV490" s="66"/>
      <c r="BW490" s="66"/>
      <c r="BX490" s="65"/>
      <c r="BZ490" s="61"/>
      <c r="CA490" s="64"/>
      <c r="CB490" s="63"/>
      <c r="CC490" s="62"/>
      <c r="CE490" s="61"/>
    </row>
    <row r="491" spans="2:83">
      <c r="B491" s="71"/>
      <c r="C491" s="71"/>
      <c r="D491" s="72"/>
      <c r="E491" s="72"/>
      <c r="F491" s="72"/>
      <c r="BO491" s="71"/>
      <c r="BP491" s="64"/>
      <c r="BQ491" s="70"/>
      <c r="BR491" s="69"/>
      <c r="BS491" s="68"/>
      <c r="BT491" s="67"/>
      <c r="BV491" s="66"/>
      <c r="BW491" s="66"/>
      <c r="BX491" s="65"/>
      <c r="BZ491" s="61"/>
      <c r="CA491" s="64"/>
      <c r="CB491" s="63"/>
      <c r="CC491" s="62"/>
      <c r="CE491" s="61"/>
    </row>
    <row r="492" spans="2:83">
      <c r="B492" s="71"/>
      <c r="C492" s="71"/>
      <c r="D492" s="72"/>
      <c r="E492" s="72"/>
      <c r="F492" s="72"/>
      <c r="BO492" s="71"/>
      <c r="BP492" s="64"/>
      <c r="BQ492" s="70"/>
      <c r="BR492" s="69"/>
      <c r="BS492" s="68"/>
      <c r="BT492" s="67"/>
      <c r="BV492" s="66"/>
      <c r="BW492" s="66"/>
      <c r="BX492" s="65"/>
      <c r="BZ492" s="61"/>
      <c r="CA492" s="64"/>
      <c r="CB492" s="63"/>
      <c r="CC492" s="62"/>
      <c r="CE492" s="61"/>
    </row>
    <row r="493" spans="2:83">
      <c r="B493" s="71"/>
      <c r="C493" s="71"/>
      <c r="D493" s="72"/>
      <c r="E493" s="72"/>
      <c r="F493" s="72"/>
      <c r="BO493" s="71"/>
      <c r="BP493" s="64"/>
      <c r="BQ493" s="70"/>
      <c r="BR493" s="69"/>
      <c r="BS493" s="68"/>
      <c r="BT493" s="67"/>
      <c r="BV493" s="66"/>
      <c r="BW493" s="66"/>
      <c r="BX493" s="65"/>
      <c r="BZ493" s="61"/>
      <c r="CA493" s="64"/>
      <c r="CB493" s="63"/>
      <c r="CC493" s="62"/>
      <c r="CE493" s="61"/>
    </row>
    <row r="494" spans="2:83">
      <c r="B494" s="71"/>
      <c r="C494" s="71"/>
      <c r="D494" s="72"/>
      <c r="E494" s="72"/>
      <c r="F494" s="72"/>
      <c r="BO494" s="71"/>
      <c r="BP494" s="64"/>
      <c r="BQ494" s="70"/>
      <c r="BR494" s="69"/>
      <c r="BS494" s="68"/>
      <c r="BT494" s="67"/>
      <c r="BV494" s="66"/>
      <c r="BW494" s="66"/>
      <c r="BX494" s="65"/>
      <c r="BZ494" s="61"/>
      <c r="CA494" s="64"/>
      <c r="CB494" s="63"/>
      <c r="CC494" s="62"/>
      <c r="CE494" s="61"/>
    </row>
    <row r="495" spans="2:83">
      <c r="B495" s="71"/>
      <c r="C495" s="71"/>
      <c r="D495" s="72"/>
      <c r="E495" s="72"/>
      <c r="F495" s="72"/>
      <c r="BO495" s="71"/>
      <c r="BP495" s="64"/>
      <c r="BQ495" s="70"/>
      <c r="BR495" s="69"/>
      <c r="BS495" s="68"/>
      <c r="BT495" s="67"/>
      <c r="BV495" s="66"/>
      <c r="BW495" s="66"/>
      <c r="BX495" s="65"/>
      <c r="BZ495" s="61"/>
      <c r="CA495" s="64"/>
      <c r="CB495" s="63"/>
      <c r="CC495" s="62"/>
      <c r="CE495" s="61"/>
    </row>
    <row r="496" spans="2:83">
      <c r="B496" s="71"/>
      <c r="C496" s="71"/>
      <c r="D496" s="72"/>
      <c r="E496" s="72"/>
      <c r="F496" s="72"/>
      <c r="BO496" s="71"/>
      <c r="BP496" s="64"/>
      <c r="BQ496" s="70"/>
      <c r="BR496" s="69"/>
      <c r="BS496" s="68"/>
      <c r="BT496" s="67"/>
      <c r="BV496" s="66"/>
      <c r="BW496" s="66"/>
      <c r="BX496" s="65"/>
      <c r="BZ496" s="61"/>
      <c r="CA496" s="64"/>
      <c r="CB496" s="63"/>
      <c r="CC496" s="62"/>
      <c r="CE496" s="61"/>
    </row>
    <row r="497" spans="2:83">
      <c r="B497" s="71"/>
      <c r="C497" s="71"/>
      <c r="D497" s="72"/>
      <c r="E497" s="72"/>
      <c r="F497" s="72"/>
      <c r="BO497" s="71"/>
      <c r="BP497" s="64"/>
      <c r="BQ497" s="70"/>
      <c r="BR497" s="69"/>
      <c r="BS497" s="68"/>
      <c r="BT497" s="67"/>
      <c r="BV497" s="66"/>
      <c r="BW497" s="66"/>
      <c r="BX497" s="65"/>
      <c r="BZ497" s="61"/>
      <c r="CA497" s="64"/>
      <c r="CB497" s="63"/>
      <c r="CC497" s="62"/>
      <c r="CE497" s="61"/>
    </row>
    <row r="498" spans="2:83">
      <c r="B498" s="71"/>
      <c r="C498" s="71"/>
      <c r="D498" s="72"/>
      <c r="E498" s="72"/>
      <c r="F498" s="72"/>
      <c r="BO498" s="71"/>
      <c r="BP498" s="64"/>
      <c r="BQ498" s="70"/>
      <c r="BR498" s="69"/>
      <c r="BS498" s="68"/>
      <c r="BT498" s="67"/>
      <c r="BV498" s="66"/>
      <c r="BW498" s="66"/>
      <c r="BX498" s="65"/>
      <c r="BZ498" s="61"/>
      <c r="CA498" s="64"/>
      <c r="CB498" s="63"/>
      <c r="CC498" s="62"/>
      <c r="CE498" s="61"/>
    </row>
    <row r="499" spans="2:83">
      <c r="B499" s="71"/>
      <c r="C499" s="71"/>
      <c r="D499" s="72"/>
      <c r="E499" s="72"/>
      <c r="F499" s="72"/>
      <c r="BO499" s="71"/>
      <c r="BP499" s="64"/>
      <c r="BQ499" s="70"/>
      <c r="BR499" s="69"/>
      <c r="BS499" s="68"/>
      <c r="BT499" s="67"/>
      <c r="BV499" s="66"/>
      <c r="BW499" s="66"/>
      <c r="BX499" s="65"/>
      <c r="BZ499" s="61"/>
      <c r="CA499" s="64"/>
      <c r="CB499" s="63"/>
      <c r="CC499" s="62"/>
      <c r="CE499" s="61"/>
    </row>
    <row r="500" spans="2:83">
      <c r="B500" s="71"/>
      <c r="C500" s="71"/>
      <c r="D500" s="72"/>
      <c r="E500" s="72"/>
      <c r="F500" s="72"/>
      <c r="BO500" s="71"/>
      <c r="BP500" s="64"/>
      <c r="BQ500" s="70"/>
      <c r="BR500" s="69"/>
      <c r="BS500" s="68"/>
      <c r="BT500" s="67"/>
      <c r="BV500" s="66"/>
      <c r="BW500" s="66"/>
      <c r="BX500" s="65"/>
      <c r="BZ500" s="61"/>
      <c r="CA500" s="64"/>
      <c r="CB500" s="63"/>
      <c r="CC500" s="62"/>
      <c r="CE500" s="61"/>
    </row>
    <row r="501" spans="2:83">
      <c r="B501" s="71"/>
      <c r="C501" s="71"/>
      <c r="D501" s="72"/>
      <c r="E501" s="72"/>
      <c r="F501" s="72"/>
      <c r="BO501" s="71"/>
      <c r="BP501" s="64"/>
      <c r="BQ501" s="70"/>
      <c r="BR501" s="69"/>
      <c r="BS501" s="68"/>
      <c r="BT501" s="67"/>
      <c r="BV501" s="66"/>
      <c r="BW501" s="66"/>
      <c r="BX501" s="65"/>
      <c r="BZ501" s="61"/>
      <c r="CA501" s="64"/>
      <c r="CB501" s="63"/>
      <c r="CC501" s="62"/>
      <c r="CE501" s="61"/>
    </row>
    <row r="502" spans="2:83">
      <c r="B502" s="71"/>
      <c r="C502" s="71"/>
      <c r="D502" s="72"/>
      <c r="E502" s="72"/>
      <c r="F502" s="72"/>
      <c r="BO502" s="71"/>
      <c r="BP502" s="64"/>
      <c r="BQ502" s="70"/>
      <c r="BR502" s="69"/>
      <c r="BS502" s="68"/>
      <c r="BT502" s="67"/>
      <c r="BV502" s="66"/>
      <c r="BW502" s="66"/>
      <c r="BX502" s="65"/>
      <c r="BZ502" s="61"/>
      <c r="CA502" s="64"/>
      <c r="CB502" s="63"/>
      <c r="CC502" s="62"/>
      <c r="CE502" s="61"/>
    </row>
    <row r="503" spans="2:83">
      <c r="B503" s="71"/>
      <c r="C503" s="71"/>
      <c r="D503" s="72"/>
      <c r="E503" s="72"/>
      <c r="F503" s="72"/>
      <c r="BO503" s="71"/>
      <c r="BP503" s="64"/>
      <c r="BQ503" s="70"/>
      <c r="BR503" s="69"/>
      <c r="BS503" s="68"/>
      <c r="BT503" s="67"/>
      <c r="BV503" s="66"/>
      <c r="BW503" s="66"/>
      <c r="BX503" s="65"/>
      <c r="BZ503" s="61"/>
      <c r="CA503" s="64"/>
      <c r="CB503" s="63"/>
      <c r="CC503" s="62"/>
      <c r="CE503" s="61"/>
    </row>
    <row r="504" spans="2:83">
      <c r="B504" s="71"/>
      <c r="C504" s="71"/>
      <c r="D504" s="72"/>
      <c r="E504" s="72"/>
      <c r="F504" s="72"/>
      <c r="BO504" s="71"/>
      <c r="BP504" s="64"/>
      <c r="BQ504" s="70"/>
      <c r="BR504" s="69"/>
      <c r="BS504" s="68"/>
      <c r="BT504" s="67"/>
      <c r="BV504" s="66"/>
      <c r="BW504" s="66"/>
      <c r="BX504" s="65"/>
      <c r="BZ504" s="61"/>
      <c r="CA504" s="64"/>
      <c r="CB504" s="63"/>
      <c r="CC504" s="62"/>
      <c r="CE504" s="61"/>
    </row>
    <row r="505" spans="2:83">
      <c r="B505" s="71"/>
      <c r="C505" s="71"/>
      <c r="D505" s="72"/>
      <c r="E505" s="72"/>
      <c r="F505" s="72"/>
      <c r="BO505" s="71"/>
      <c r="BP505" s="64"/>
      <c r="BQ505" s="70"/>
      <c r="BR505" s="69"/>
      <c r="BS505" s="68"/>
      <c r="BT505" s="67"/>
      <c r="BV505" s="66"/>
      <c r="BW505" s="66"/>
      <c r="BX505" s="65"/>
      <c r="BZ505" s="61"/>
      <c r="CA505" s="64"/>
      <c r="CB505" s="63"/>
      <c r="CC505" s="62"/>
      <c r="CE505" s="61"/>
    </row>
    <row r="506" spans="2:83">
      <c r="B506" s="71"/>
      <c r="C506" s="71"/>
      <c r="D506" s="72"/>
      <c r="E506" s="72"/>
      <c r="F506" s="72"/>
      <c r="BO506" s="71"/>
      <c r="BP506" s="64"/>
      <c r="BQ506" s="70"/>
      <c r="BR506" s="69"/>
      <c r="BS506" s="68"/>
      <c r="BT506" s="67"/>
      <c r="BV506" s="66"/>
      <c r="BW506" s="66"/>
      <c r="BX506" s="65"/>
      <c r="BZ506" s="61"/>
      <c r="CA506" s="64"/>
      <c r="CB506" s="63"/>
      <c r="CC506" s="62"/>
      <c r="CE506" s="61"/>
    </row>
    <row r="507" spans="2:83">
      <c r="B507" s="71"/>
      <c r="C507" s="71"/>
      <c r="D507" s="72"/>
      <c r="E507" s="72"/>
      <c r="F507" s="72"/>
      <c r="BO507" s="71"/>
      <c r="BP507" s="64"/>
      <c r="BQ507" s="70"/>
      <c r="BR507" s="69"/>
      <c r="BS507" s="68"/>
      <c r="BT507" s="67"/>
      <c r="BV507" s="66"/>
      <c r="BW507" s="66"/>
      <c r="BX507" s="65"/>
      <c r="BZ507" s="61"/>
      <c r="CA507" s="64"/>
      <c r="CB507" s="63"/>
      <c r="CC507" s="62"/>
      <c r="CE507" s="61"/>
    </row>
    <row r="508" spans="2:83">
      <c r="B508" s="71"/>
      <c r="C508" s="71"/>
      <c r="D508" s="72"/>
      <c r="E508" s="72"/>
      <c r="F508" s="72"/>
      <c r="BO508" s="71"/>
      <c r="BP508" s="64"/>
      <c r="BQ508" s="70"/>
      <c r="BR508" s="69"/>
      <c r="BS508" s="68"/>
      <c r="BT508" s="67"/>
      <c r="BV508" s="66"/>
      <c r="BW508" s="66"/>
      <c r="BX508" s="65"/>
      <c r="BZ508" s="61"/>
      <c r="CA508" s="64"/>
      <c r="CB508" s="63"/>
      <c r="CC508" s="62"/>
      <c r="CE508" s="61"/>
    </row>
    <row r="509" spans="2:83">
      <c r="B509" s="71"/>
      <c r="C509" s="71"/>
      <c r="D509" s="72"/>
      <c r="E509" s="72"/>
      <c r="F509" s="72"/>
      <c r="BO509" s="71"/>
      <c r="BP509" s="64"/>
      <c r="BQ509" s="70"/>
      <c r="BR509" s="69"/>
      <c r="BS509" s="68"/>
      <c r="BT509" s="67"/>
      <c r="BV509" s="66"/>
      <c r="BW509" s="66"/>
      <c r="BX509" s="65"/>
      <c r="BZ509" s="61"/>
      <c r="CA509" s="64"/>
      <c r="CB509" s="63"/>
      <c r="CC509" s="62"/>
      <c r="CE509" s="61"/>
    </row>
    <row r="510" spans="2:83">
      <c r="B510" s="71"/>
      <c r="C510" s="71"/>
      <c r="D510" s="72"/>
      <c r="E510" s="72"/>
      <c r="F510" s="72"/>
      <c r="BO510" s="71"/>
      <c r="BP510" s="64"/>
      <c r="BQ510" s="70"/>
      <c r="BR510" s="69"/>
      <c r="BS510" s="68"/>
      <c r="BT510" s="67"/>
      <c r="BV510" s="66"/>
      <c r="BW510" s="66"/>
      <c r="BX510" s="65"/>
      <c r="BZ510" s="61"/>
      <c r="CA510" s="64"/>
      <c r="CB510" s="63"/>
      <c r="CC510" s="62"/>
      <c r="CE510" s="61"/>
    </row>
    <row r="511" spans="2:83">
      <c r="B511" s="71"/>
      <c r="C511" s="71"/>
      <c r="D511" s="72"/>
      <c r="E511" s="72"/>
      <c r="F511" s="72"/>
      <c r="BO511" s="71"/>
      <c r="BP511" s="64"/>
      <c r="BQ511" s="70"/>
      <c r="BR511" s="69"/>
      <c r="BS511" s="68"/>
      <c r="BT511" s="67"/>
      <c r="BV511" s="66"/>
      <c r="BW511" s="66"/>
      <c r="BX511" s="65"/>
      <c r="BZ511" s="61"/>
      <c r="CA511" s="64"/>
      <c r="CB511" s="63"/>
      <c r="CC511" s="62"/>
      <c r="CE511" s="61"/>
    </row>
    <row r="512" spans="2:83">
      <c r="B512" s="71"/>
      <c r="C512" s="71"/>
      <c r="D512" s="72"/>
      <c r="E512" s="72"/>
      <c r="F512" s="72"/>
      <c r="BO512" s="71"/>
      <c r="BP512" s="64"/>
      <c r="BQ512" s="70"/>
      <c r="BR512" s="69"/>
      <c r="BS512" s="68"/>
      <c r="BT512" s="67"/>
      <c r="BV512" s="66"/>
      <c r="BW512" s="66"/>
      <c r="BX512" s="65"/>
      <c r="BZ512" s="61"/>
      <c r="CA512" s="64"/>
      <c r="CB512" s="63"/>
      <c r="CC512" s="62"/>
      <c r="CE512" s="61"/>
    </row>
    <row r="513" spans="2:83">
      <c r="B513" s="71"/>
      <c r="C513" s="71"/>
      <c r="D513" s="72"/>
      <c r="E513" s="72"/>
      <c r="F513" s="72"/>
      <c r="BO513" s="71"/>
      <c r="BP513" s="64"/>
      <c r="BQ513" s="70"/>
      <c r="BR513" s="69"/>
      <c r="BS513" s="68"/>
      <c r="BT513" s="67"/>
      <c r="BV513" s="66"/>
      <c r="BW513" s="66"/>
      <c r="BX513" s="65"/>
      <c r="BZ513" s="61"/>
      <c r="CA513" s="64"/>
      <c r="CB513" s="63"/>
      <c r="CC513" s="62"/>
      <c r="CE513" s="61"/>
    </row>
    <row r="514" spans="2:83">
      <c r="B514" s="71"/>
      <c r="C514" s="71"/>
      <c r="D514" s="72"/>
      <c r="E514" s="72"/>
      <c r="F514" s="72"/>
      <c r="BO514" s="71"/>
      <c r="BP514" s="64"/>
      <c r="BQ514" s="70"/>
      <c r="BR514" s="69"/>
      <c r="BS514" s="68"/>
      <c r="BT514" s="67"/>
      <c r="BV514" s="66"/>
      <c r="BW514" s="66"/>
      <c r="BX514" s="65"/>
      <c r="BZ514" s="61"/>
      <c r="CA514" s="64"/>
      <c r="CB514" s="63"/>
      <c r="CC514" s="62"/>
      <c r="CE514" s="61"/>
    </row>
    <row r="515" spans="2:83">
      <c r="B515" s="71"/>
      <c r="C515" s="71"/>
      <c r="D515" s="72"/>
      <c r="E515" s="72"/>
      <c r="F515" s="72"/>
      <c r="BO515" s="71"/>
      <c r="BP515" s="64"/>
      <c r="BQ515" s="70"/>
      <c r="BR515" s="69"/>
      <c r="BS515" s="68"/>
      <c r="BT515" s="67"/>
      <c r="BV515" s="66"/>
      <c r="BW515" s="66"/>
      <c r="BX515" s="65"/>
      <c r="BZ515" s="61"/>
      <c r="CA515" s="64"/>
      <c r="CB515" s="63"/>
      <c r="CC515" s="62"/>
      <c r="CE515" s="61"/>
    </row>
    <row r="516" spans="2:83">
      <c r="B516" s="71"/>
      <c r="C516" s="71"/>
      <c r="D516" s="72"/>
      <c r="E516" s="72"/>
      <c r="F516" s="72"/>
      <c r="BO516" s="71"/>
      <c r="BP516" s="64"/>
      <c r="BQ516" s="70"/>
      <c r="BR516" s="69"/>
      <c r="BS516" s="68"/>
      <c r="BT516" s="67"/>
      <c r="BV516" s="66"/>
      <c r="BW516" s="66"/>
      <c r="BX516" s="65"/>
      <c r="BZ516" s="61"/>
      <c r="CA516" s="64"/>
      <c r="CB516" s="63"/>
      <c r="CC516" s="62"/>
      <c r="CE516" s="61"/>
    </row>
    <row r="517" spans="2:83">
      <c r="B517" s="71"/>
      <c r="C517" s="71"/>
      <c r="D517" s="72"/>
      <c r="E517" s="72"/>
      <c r="F517" s="72"/>
      <c r="BO517" s="71"/>
      <c r="BP517" s="64"/>
      <c r="BQ517" s="70"/>
      <c r="BR517" s="69"/>
      <c r="BS517" s="68"/>
      <c r="BT517" s="67"/>
      <c r="BV517" s="66"/>
      <c r="BW517" s="66"/>
      <c r="BX517" s="65"/>
      <c r="BZ517" s="61"/>
      <c r="CA517" s="64"/>
      <c r="CB517" s="63"/>
      <c r="CC517" s="62"/>
      <c r="CE517" s="61"/>
    </row>
    <row r="518" spans="2:83">
      <c r="B518" s="71"/>
      <c r="C518" s="71"/>
      <c r="D518" s="72"/>
      <c r="E518" s="72"/>
      <c r="F518" s="72"/>
      <c r="BO518" s="71"/>
      <c r="BP518" s="64"/>
      <c r="BQ518" s="70"/>
      <c r="BR518" s="69"/>
      <c r="BS518" s="68"/>
      <c r="BT518" s="67"/>
      <c r="BV518" s="66"/>
      <c r="BW518" s="66"/>
      <c r="BX518" s="65"/>
      <c r="BZ518" s="61"/>
      <c r="CA518" s="64"/>
      <c r="CB518" s="63"/>
      <c r="CC518" s="62"/>
      <c r="CE518" s="61"/>
    </row>
    <row r="519" spans="2:83">
      <c r="B519" s="71"/>
      <c r="C519" s="71"/>
      <c r="D519" s="72"/>
      <c r="E519" s="72"/>
      <c r="F519" s="72"/>
      <c r="BO519" s="71"/>
      <c r="BP519" s="64"/>
      <c r="BQ519" s="70"/>
      <c r="BR519" s="69"/>
      <c r="BS519" s="68"/>
      <c r="BT519" s="67"/>
      <c r="BV519" s="66"/>
      <c r="BW519" s="66"/>
      <c r="BX519" s="65"/>
      <c r="BZ519" s="61"/>
      <c r="CA519" s="64"/>
      <c r="CB519" s="63"/>
      <c r="CC519" s="62"/>
      <c r="CE519" s="61"/>
    </row>
    <row r="520" spans="2:83">
      <c r="B520" s="71"/>
      <c r="C520" s="71"/>
      <c r="D520" s="72"/>
      <c r="E520" s="72"/>
      <c r="F520" s="72"/>
      <c r="BO520" s="71"/>
      <c r="BP520" s="64"/>
      <c r="BQ520" s="70"/>
      <c r="BR520" s="69"/>
      <c r="BS520" s="68"/>
      <c r="BT520" s="67"/>
      <c r="BV520" s="66"/>
      <c r="BW520" s="66"/>
      <c r="BX520" s="65"/>
      <c r="BZ520" s="61"/>
      <c r="CA520" s="64"/>
      <c r="CB520" s="63"/>
      <c r="CC520" s="62"/>
      <c r="CE520" s="61"/>
    </row>
    <row r="521" spans="2:83">
      <c r="B521" s="71"/>
      <c r="C521" s="71"/>
      <c r="D521" s="72"/>
      <c r="E521" s="72"/>
      <c r="F521" s="72"/>
      <c r="BO521" s="71"/>
      <c r="BP521" s="64"/>
      <c r="BQ521" s="70"/>
      <c r="BR521" s="69"/>
      <c r="BS521" s="68"/>
      <c r="BT521" s="67"/>
      <c r="BV521" s="66"/>
      <c r="BW521" s="66"/>
      <c r="BX521" s="65"/>
      <c r="BZ521" s="61"/>
      <c r="CA521" s="64"/>
      <c r="CB521" s="63"/>
      <c r="CC521" s="62"/>
      <c r="CE521" s="61"/>
    </row>
    <row r="522" spans="2:83">
      <c r="B522" s="71"/>
      <c r="C522" s="71"/>
      <c r="D522" s="72"/>
      <c r="E522" s="72"/>
      <c r="F522" s="72"/>
      <c r="BO522" s="71"/>
      <c r="BP522" s="64"/>
      <c r="BQ522" s="70"/>
      <c r="BR522" s="69"/>
      <c r="BS522" s="68"/>
      <c r="BT522" s="67"/>
      <c r="BV522" s="66"/>
      <c r="BW522" s="66"/>
      <c r="BX522" s="65"/>
      <c r="BZ522" s="61"/>
      <c r="CA522" s="64"/>
      <c r="CB522" s="63"/>
      <c r="CC522" s="62"/>
      <c r="CE522" s="61"/>
    </row>
    <row r="523" spans="2:83">
      <c r="B523" s="71"/>
      <c r="C523" s="71"/>
      <c r="D523" s="72"/>
      <c r="E523" s="72"/>
      <c r="F523" s="72"/>
      <c r="BO523" s="71"/>
      <c r="BP523" s="64"/>
      <c r="BQ523" s="70"/>
      <c r="BR523" s="69"/>
      <c r="BS523" s="68"/>
      <c r="BT523" s="67"/>
      <c r="BV523" s="66"/>
      <c r="BW523" s="66"/>
      <c r="BX523" s="65"/>
      <c r="BZ523" s="61"/>
      <c r="CA523" s="64"/>
      <c r="CB523" s="63"/>
      <c r="CC523" s="62"/>
      <c r="CE523" s="61"/>
    </row>
    <row r="524" spans="2:83">
      <c r="B524" s="71"/>
      <c r="C524" s="71"/>
      <c r="D524" s="72"/>
      <c r="E524" s="72"/>
      <c r="F524" s="72"/>
      <c r="BO524" s="71"/>
      <c r="BP524" s="64"/>
      <c r="BQ524" s="70"/>
      <c r="BR524" s="69"/>
      <c r="BS524" s="68"/>
      <c r="BT524" s="67"/>
      <c r="BV524" s="66"/>
      <c r="BW524" s="66"/>
      <c r="BX524" s="65"/>
      <c r="BZ524" s="61"/>
      <c r="CA524" s="64"/>
      <c r="CB524" s="63"/>
      <c r="CC524" s="62"/>
      <c r="CE524" s="61"/>
    </row>
    <row r="525" spans="2:83">
      <c r="B525" s="71"/>
      <c r="C525" s="71"/>
      <c r="D525" s="72"/>
      <c r="E525" s="72"/>
      <c r="F525" s="72"/>
      <c r="BO525" s="71"/>
      <c r="BP525" s="64"/>
      <c r="BQ525" s="70"/>
      <c r="BR525" s="69"/>
      <c r="BS525" s="68"/>
      <c r="BT525" s="67"/>
      <c r="BV525" s="66"/>
      <c r="BW525" s="66"/>
      <c r="BX525" s="65"/>
      <c r="BZ525" s="61"/>
      <c r="CA525" s="64"/>
      <c r="CB525" s="63"/>
      <c r="CC525" s="62"/>
      <c r="CE525" s="61"/>
    </row>
    <row r="526" spans="2:83">
      <c r="B526" s="71"/>
      <c r="C526" s="71"/>
      <c r="D526" s="72"/>
      <c r="E526" s="72"/>
      <c r="F526" s="72"/>
      <c r="BO526" s="71"/>
      <c r="BP526" s="64"/>
      <c r="BQ526" s="70"/>
      <c r="BR526" s="69"/>
      <c r="BS526" s="68"/>
      <c r="BT526" s="67"/>
      <c r="BV526" s="66"/>
      <c r="BW526" s="66"/>
      <c r="BX526" s="65"/>
      <c r="BZ526" s="61"/>
      <c r="CA526" s="64"/>
      <c r="CB526" s="63"/>
      <c r="CC526" s="62"/>
      <c r="CE526" s="61"/>
    </row>
    <row r="527" spans="2:83">
      <c r="B527" s="71"/>
      <c r="C527" s="71"/>
      <c r="D527" s="72"/>
      <c r="E527" s="72"/>
      <c r="F527" s="72"/>
      <c r="BO527" s="71"/>
      <c r="BP527" s="64"/>
      <c r="BQ527" s="70"/>
      <c r="BR527" s="69"/>
      <c r="BS527" s="68"/>
      <c r="BT527" s="67"/>
      <c r="BV527" s="66"/>
      <c r="BW527" s="66"/>
      <c r="BX527" s="65"/>
      <c r="BZ527" s="61"/>
      <c r="CA527" s="64"/>
      <c r="CB527" s="63"/>
      <c r="CC527" s="62"/>
      <c r="CE527" s="61"/>
    </row>
    <row r="528" spans="2:83">
      <c r="B528" s="71"/>
      <c r="C528" s="71"/>
      <c r="D528" s="72"/>
      <c r="E528" s="72"/>
      <c r="F528" s="72"/>
      <c r="BO528" s="71"/>
      <c r="BP528" s="64"/>
      <c r="BQ528" s="70"/>
      <c r="BR528" s="69"/>
      <c r="BS528" s="68"/>
      <c r="BT528" s="67"/>
      <c r="BV528" s="66"/>
      <c r="BW528" s="66"/>
      <c r="BX528" s="65"/>
      <c r="BZ528" s="61"/>
      <c r="CA528" s="64"/>
      <c r="CB528" s="63"/>
      <c r="CC528" s="62"/>
      <c r="CE528" s="61"/>
    </row>
    <row r="529" spans="2:83">
      <c r="B529" s="71"/>
      <c r="C529" s="71"/>
      <c r="D529" s="72"/>
      <c r="E529" s="72"/>
      <c r="F529" s="72"/>
      <c r="BO529" s="71"/>
      <c r="BP529" s="64"/>
      <c r="BQ529" s="70"/>
      <c r="BR529" s="69"/>
      <c r="BS529" s="68"/>
      <c r="BT529" s="67"/>
      <c r="BV529" s="66"/>
      <c r="BW529" s="66"/>
      <c r="BX529" s="65"/>
      <c r="BZ529" s="61"/>
      <c r="CA529" s="64"/>
      <c r="CB529" s="63"/>
      <c r="CC529" s="62"/>
      <c r="CE529" s="61"/>
    </row>
    <row r="530" spans="2:83">
      <c r="B530" s="71"/>
      <c r="C530" s="71"/>
      <c r="D530" s="72"/>
      <c r="E530" s="72"/>
      <c r="F530" s="72"/>
      <c r="BO530" s="71"/>
      <c r="BP530" s="64"/>
      <c r="BQ530" s="70"/>
      <c r="BR530" s="69"/>
      <c r="BS530" s="68"/>
      <c r="BT530" s="67"/>
      <c r="BV530" s="66"/>
      <c r="BW530" s="66"/>
      <c r="BX530" s="65"/>
      <c r="BZ530" s="61"/>
      <c r="CA530" s="64"/>
      <c r="CB530" s="63"/>
      <c r="CC530" s="62"/>
      <c r="CE530" s="61"/>
    </row>
    <row r="531" spans="2:83">
      <c r="B531" s="71"/>
      <c r="C531" s="71"/>
      <c r="D531" s="72"/>
      <c r="E531" s="72"/>
      <c r="F531" s="72"/>
      <c r="BO531" s="71"/>
      <c r="BP531" s="64"/>
      <c r="BQ531" s="70"/>
      <c r="BR531" s="69"/>
      <c r="BS531" s="68"/>
      <c r="BT531" s="67"/>
      <c r="BV531" s="66"/>
      <c r="BW531" s="66"/>
      <c r="BX531" s="65"/>
      <c r="BZ531" s="61"/>
      <c r="CA531" s="64"/>
      <c r="CB531" s="63"/>
      <c r="CC531" s="62"/>
      <c r="CE531" s="61"/>
    </row>
    <row r="532" spans="2:83">
      <c r="B532" s="71"/>
      <c r="C532" s="71"/>
      <c r="D532" s="72"/>
      <c r="E532" s="72"/>
      <c r="F532" s="72"/>
      <c r="BO532" s="71"/>
      <c r="BP532" s="64"/>
      <c r="BQ532" s="70"/>
      <c r="BR532" s="69"/>
      <c r="BS532" s="68"/>
      <c r="BT532" s="67"/>
      <c r="BV532" s="66"/>
      <c r="BW532" s="66"/>
      <c r="BX532" s="65"/>
      <c r="BZ532" s="61"/>
      <c r="CA532" s="64"/>
      <c r="CB532" s="63"/>
      <c r="CC532" s="62"/>
      <c r="CE532" s="61"/>
    </row>
    <row r="533" spans="2:83">
      <c r="B533" s="71"/>
      <c r="C533" s="71"/>
      <c r="D533" s="72"/>
      <c r="E533" s="72"/>
      <c r="F533" s="72"/>
      <c r="BO533" s="71"/>
      <c r="BP533" s="64"/>
      <c r="BQ533" s="70"/>
      <c r="BR533" s="69"/>
      <c r="BS533" s="68"/>
      <c r="BT533" s="67"/>
      <c r="BV533" s="66"/>
      <c r="BW533" s="66"/>
      <c r="BX533" s="65"/>
      <c r="BZ533" s="61"/>
      <c r="CA533" s="64"/>
      <c r="CB533" s="63"/>
      <c r="CC533" s="62"/>
      <c r="CE533" s="61"/>
    </row>
    <row r="534" spans="2:83">
      <c r="B534" s="71"/>
      <c r="C534" s="71"/>
      <c r="D534" s="72"/>
      <c r="E534" s="72"/>
      <c r="F534" s="72"/>
      <c r="BO534" s="71"/>
      <c r="BP534" s="64"/>
      <c r="BQ534" s="70"/>
      <c r="BR534" s="69"/>
      <c r="BS534" s="68"/>
      <c r="BT534" s="67"/>
      <c r="BV534" s="66"/>
      <c r="BW534" s="66"/>
      <c r="BX534" s="65"/>
      <c r="BZ534" s="61"/>
      <c r="CA534" s="64"/>
      <c r="CB534" s="63"/>
      <c r="CC534" s="62"/>
      <c r="CE534" s="61"/>
    </row>
    <row r="535" spans="2:83">
      <c r="B535" s="71"/>
      <c r="C535" s="71"/>
      <c r="D535" s="72"/>
      <c r="E535" s="72"/>
      <c r="F535" s="72"/>
      <c r="BO535" s="71"/>
      <c r="BP535" s="64"/>
      <c r="BQ535" s="70"/>
      <c r="BR535" s="69"/>
      <c r="BS535" s="68"/>
      <c r="BT535" s="67"/>
      <c r="BV535" s="66"/>
      <c r="BW535" s="66"/>
      <c r="BX535" s="65"/>
      <c r="BZ535" s="61"/>
      <c r="CA535" s="64"/>
      <c r="CB535" s="63"/>
      <c r="CC535" s="62"/>
      <c r="CE535" s="61"/>
    </row>
    <row r="536" spans="2:83">
      <c r="B536" s="71"/>
      <c r="C536" s="71"/>
      <c r="D536" s="72"/>
      <c r="E536" s="72"/>
      <c r="F536" s="72"/>
      <c r="BO536" s="71"/>
      <c r="BP536" s="64"/>
      <c r="BQ536" s="70"/>
      <c r="BR536" s="69"/>
      <c r="BS536" s="68"/>
      <c r="BT536" s="67"/>
      <c r="BV536" s="66"/>
      <c r="BW536" s="66"/>
      <c r="BX536" s="65"/>
      <c r="BZ536" s="61"/>
      <c r="CA536" s="64"/>
      <c r="CB536" s="63"/>
      <c r="CC536" s="62"/>
      <c r="CE536" s="61"/>
    </row>
    <row r="537" spans="2:83">
      <c r="B537" s="71"/>
      <c r="C537" s="71"/>
      <c r="D537" s="72"/>
      <c r="E537" s="72"/>
      <c r="F537" s="72"/>
      <c r="BO537" s="71"/>
      <c r="BP537" s="64"/>
      <c r="BQ537" s="70"/>
      <c r="BR537" s="69"/>
      <c r="BS537" s="68"/>
      <c r="BT537" s="67"/>
      <c r="BV537" s="66"/>
      <c r="BW537" s="66"/>
      <c r="BX537" s="65"/>
      <c r="BZ537" s="61"/>
      <c r="CA537" s="64"/>
      <c r="CB537" s="63"/>
      <c r="CC537" s="62"/>
      <c r="CE537" s="61"/>
    </row>
    <row r="538" spans="2:83">
      <c r="B538" s="71"/>
      <c r="C538" s="71"/>
      <c r="D538" s="72"/>
      <c r="E538" s="72"/>
      <c r="F538" s="72"/>
      <c r="BO538" s="71"/>
      <c r="BP538" s="64"/>
      <c r="BQ538" s="70"/>
      <c r="BR538" s="69"/>
      <c r="BS538" s="68"/>
      <c r="BT538" s="67"/>
      <c r="BV538" s="66"/>
      <c r="BW538" s="66"/>
      <c r="BX538" s="65"/>
      <c r="BZ538" s="61"/>
      <c r="CA538" s="64"/>
      <c r="CB538" s="63"/>
      <c r="CC538" s="62"/>
      <c r="CE538" s="61"/>
    </row>
    <row r="539" spans="2:83">
      <c r="B539" s="71"/>
      <c r="C539" s="71"/>
      <c r="D539" s="72"/>
      <c r="E539" s="72"/>
      <c r="F539" s="72"/>
      <c r="BO539" s="71"/>
      <c r="BP539" s="64"/>
      <c r="BQ539" s="70"/>
      <c r="BR539" s="69"/>
      <c r="BS539" s="68"/>
      <c r="BT539" s="67"/>
      <c r="BV539" s="66"/>
      <c r="BW539" s="66"/>
      <c r="BX539" s="65"/>
      <c r="BZ539" s="61"/>
      <c r="CA539" s="64"/>
      <c r="CB539" s="63"/>
      <c r="CC539" s="62"/>
      <c r="CE539" s="61"/>
    </row>
    <row r="540" spans="2:83">
      <c r="B540" s="71"/>
      <c r="C540" s="71"/>
      <c r="D540" s="72"/>
      <c r="E540" s="72"/>
      <c r="F540" s="72"/>
      <c r="BO540" s="71"/>
      <c r="BP540" s="64"/>
      <c r="BQ540" s="70"/>
      <c r="BR540" s="69"/>
      <c r="BS540" s="68"/>
      <c r="BT540" s="67"/>
      <c r="BV540" s="66"/>
      <c r="BW540" s="66"/>
      <c r="BX540" s="65"/>
      <c r="BZ540" s="61"/>
      <c r="CA540" s="64"/>
      <c r="CB540" s="63"/>
      <c r="CC540" s="62"/>
      <c r="CE540" s="61"/>
    </row>
    <row r="541" spans="2:83">
      <c r="B541" s="71"/>
      <c r="C541" s="71"/>
      <c r="D541" s="72"/>
      <c r="E541" s="72"/>
      <c r="F541" s="72"/>
      <c r="BO541" s="71"/>
      <c r="BP541" s="64"/>
      <c r="BQ541" s="70"/>
      <c r="BR541" s="69"/>
      <c r="BS541" s="68"/>
      <c r="BT541" s="67"/>
      <c r="BV541" s="66"/>
      <c r="BW541" s="66"/>
      <c r="BX541" s="65"/>
      <c r="BZ541" s="61"/>
      <c r="CA541" s="64"/>
      <c r="CB541" s="63"/>
      <c r="CC541" s="62"/>
      <c r="CE541" s="61"/>
    </row>
    <row r="542" spans="2:83">
      <c r="B542" s="71"/>
      <c r="C542" s="71"/>
      <c r="D542" s="72"/>
      <c r="E542" s="72"/>
      <c r="F542" s="72"/>
      <c r="BO542" s="71"/>
      <c r="BP542" s="64"/>
      <c r="BQ542" s="70"/>
      <c r="BR542" s="69"/>
      <c r="BS542" s="68"/>
      <c r="BT542" s="67"/>
      <c r="BV542" s="66"/>
      <c r="BW542" s="66"/>
      <c r="BX542" s="65"/>
      <c r="BZ542" s="61"/>
      <c r="CA542" s="64"/>
      <c r="CB542" s="63"/>
      <c r="CC542" s="62"/>
      <c r="CE542" s="61"/>
    </row>
    <row r="543" spans="2:83">
      <c r="B543" s="71"/>
      <c r="C543" s="71"/>
      <c r="D543" s="72"/>
      <c r="E543" s="72"/>
      <c r="F543" s="72"/>
      <c r="BO543" s="71"/>
      <c r="BP543" s="64"/>
      <c r="BQ543" s="70"/>
      <c r="BR543" s="69"/>
      <c r="BS543" s="68"/>
      <c r="BT543" s="67"/>
      <c r="BV543" s="66"/>
      <c r="BW543" s="66"/>
      <c r="BX543" s="65"/>
      <c r="BZ543" s="61"/>
      <c r="CA543" s="64"/>
      <c r="CB543" s="63"/>
      <c r="CC543" s="62"/>
      <c r="CE543" s="61"/>
    </row>
    <row r="544" spans="2:83">
      <c r="B544" s="71"/>
      <c r="C544" s="71"/>
      <c r="D544" s="72"/>
      <c r="E544" s="72"/>
      <c r="F544" s="72"/>
      <c r="BO544" s="71"/>
      <c r="BP544" s="64"/>
      <c r="BQ544" s="70"/>
      <c r="BR544" s="69"/>
      <c r="BS544" s="68"/>
      <c r="BT544" s="67"/>
      <c r="BV544" s="66"/>
      <c r="BW544" s="66"/>
      <c r="BX544" s="65"/>
      <c r="BZ544" s="61"/>
      <c r="CA544" s="64"/>
      <c r="CB544" s="63"/>
      <c r="CC544" s="62"/>
      <c r="CE544" s="61"/>
    </row>
    <row r="545" spans="2:83">
      <c r="B545" s="71"/>
      <c r="C545" s="71"/>
      <c r="D545" s="72"/>
      <c r="E545" s="72"/>
      <c r="F545" s="72"/>
      <c r="BO545" s="71"/>
      <c r="BP545" s="64"/>
      <c r="BQ545" s="70"/>
      <c r="BR545" s="69"/>
      <c r="BS545" s="68"/>
      <c r="BT545" s="67"/>
      <c r="BV545" s="66"/>
      <c r="BW545" s="66"/>
      <c r="BX545" s="65"/>
      <c r="BZ545" s="61"/>
      <c r="CA545" s="64"/>
      <c r="CB545" s="63"/>
      <c r="CC545" s="62"/>
      <c r="CE545" s="61"/>
    </row>
    <row r="546" spans="2:83">
      <c r="B546" s="71"/>
      <c r="C546" s="71"/>
      <c r="D546" s="72"/>
      <c r="E546" s="72"/>
      <c r="F546" s="72"/>
      <c r="BO546" s="71"/>
      <c r="BP546" s="64"/>
      <c r="BQ546" s="70"/>
      <c r="BR546" s="69"/>
      <c r="BS546" s="68"/>
      <c r="BT546" s="67"/>
      <c r="BV546" s="66"/>
      <c r="BW546" s="66"/>
      <c r="BX546" s="65"/>
      <c r="BZ546" s="61"/>
      <c r="CA546" s="64"/>
      <c r="CB546" s="63"/>
      <c r="CC546" s="62"/>
      <c r="CE546" s="61"/>
    </row>
    <row r="547" spans="2:83">
      <c r="B547" s="71"/>
      <c r="C547" s="71"/>
      <c r="D547" s="72"/>
      <c r="E547" s="72"/>
      <c r="F547" s="72"/>
      <c r="BO547" s="71"/>
      <c r="BP547" s="64"/>
      <c r="BQ547" s="70"/>
      <c r="BR547" s="69"/>
      <c r="BS547" s="68"/>
      <c r="BT547" s="67"/>
      <c r="BV547" s="66"/>
      <c r="BW547" s="66"/>
      <c r="BX547" s="65"/>
      <c r="BZ547" s="61"/>
      <c r="CA547" s="64"/>
      <c r="CB547" s="63"/>
      <c r="CC547" s="62"/>
      <c r="CE547" s="61"/>
    </row>
    <row r="548" spans="2:83">
      <c r="B548" s="71"/>
      <c r="C548" s="71"/>
      <c r="D548" s="72"/>
      <c r="E548" s="72"/>
      <c r="F548" s="72"/>
      <c r="BO548" s="71"/>
      <c r="BP548" s="64"/>
      <c r="BQ548" s="70"/>
      <c r="BR548" s="69"/>
      <c r="BS548" s="68"/>
      <c r="BT548" s="67"/>
      <c r="BV548" s="66"/>
      <c r="BW548" s="66"/>
      <c r="BX548" s="65"/>
      <c r="BZ548" s="61"/>
      <c r="CA548" s="64"/>
      <c r="CB548" s="63"/>
      <c r="CC548" s="62"/>
      <c r="CE548" s="61"/>
    </row>
    <row r="549" spans="2:83">
      <c r="B549" s="71"/>
      <c r="C549" s="71"/>
      <c r="D549" s="72"/>
      <c r="E549" s="72"/>
      <c r="F549" s="72"/>
      <c r="BO549" s="71"/>
      <c r="BP549" s="64"/>
      <c r="BQ549" s="70"/>
      <c r="BR549" s="69"/>
      <c r="BS549" s="68"/>
      <c r="BT549" s="67"/>
      <c r="BV549" s="66"/>
      <c r="BW549" s="66"/>
      <c r="BX549" s="65"/>
      <c r="BZ549" s="61"/>
      <c r="CA549" s="64"/>
      <c r="CB549" s="63"/>
      <c r="CC549" s="62"/>
      <c r="CE549" s="61"/>
    </row>
    <row r="550" spans="2:83">
      <c r="B550" s="71"/>
      <c r="C550" s="71"/>
      <c r="D550" s="72"/>
      <c r="E550" s="72"/>
      <c r="F550" s="72"/>
      <c r="BO550" s="71"/>
      <c r="BP550" s="64"/>
      <c r="BQ550" s="70"/>
      <c r="BR550" s="69"/>
      <c r="BS550" s="68"/>
      <c r="BT550" s="67"/>
      <c r="BV550" s="66"/>
      <c r="BW550" s="66"/>
      <c r="BX550" s="65"/>
      <c r="BZ550" s="61"/>
      <c r="CA550" s="64"/>
      <c r="CB550" s="63"/>
      <c r="CC550" s="62"/>
      <c r="CE550" s="61"/>
    </row>
    <row r="551" spans="2:83">
      <c r="B551" s="71"/>
      <c r="C551" s="71"/>
      <c r="D551" s="72"/>
      <c r="E551" s="72"/>
      <c r="F551" s="72"/>
      <c r="BO551" s="71"/>
      <c r="BP551" s="64"/>
      <c r="BQ551" s="70"/>
      <c r="BR551" s="69"/>
      <c r="BS551" s="68"/>
      <c r="BT551" s="67"/>
      <c r="BV551" s="66"/>
      <c r="BW551" s="66"/>
      <c r="BX551" s="65"/>
      <c r="BZ551" s="61"/>
      <c r="CA551" s="64"/>
      <c r="CB551" s="63"/>
      <c r="CC551" s="62"/>
      <c r="CE551" s="61"/>
    </row>
    <row r="552" spans="2:83">
      <c r="B552" s="71"/>
      <c r="C552" s="71"/>
      <c r="D552" s="72"/>
      <c r="E552" s="72"/>
      <c r="F552" s="72"/>
      <c r="BO552" s="71"/>
      <c r="BP552" s="64"/>
      <c r="BQ552" s="70"/>
      <c r="BR552" s="69"/>
      <c r="BS552" s="68"/>
      <c r="BT552" s="67"/>
      <c r="BV552" s="66"/>
      <c r="BW552" s="66"/>
      <c r="BX552" s="65"/>
      <c r="BZ552" s="61"/>
      <c r="CA552" s="64"/>
      <c r="CB552" s="63"/>
      <c r="CC552" s="62"/>
      <c r="CE552" s="61"/>
    </row>
    <row r="553" spans="2:83">
      <c r="B553" s="71"/>
      <c r="C553" s="71"/>
      <c r="D553" s="72"/>
      <c r="E553" s="72"/>
      <c r="F553" s="72"/>
      <c r="BO553" s="71"/>
      <c r="BP553" s="64"/>
      <c r="BQ553" s="70"/>
      <c r="BR553" s="69"/>
      <c r="BS553" s="68"/>
      <c r="BT553" s="67"/>
      <c r="BV553" s="66"/>
      <c r="BW553" s="66"/>
      <c r="BX553" s="65"/>
      <c r="BZ553" s="61"/>
      <c r="CA553" s="64"/>
      <c r="CB553" s="63"/>
      <c r="CC553" s="62"/>
      <c r="CE553" s="61"/>
    </row>
    <row r="554" spans="2:83">
      <c r="B554" s="71"/>
      <c r="C554" s="71"/>
      <c r="D554" s="72"/>
      <c r="E554" s="72"/>
      <c r="F554" s="72"/>
      <c r="BO554" s="71"/>
      <c r="BP554" s="64"/>
      <c r="BQ554" s="70"/>
      <c r="BR554" s="69"/>
      <c r="BS554" s="68"/>
      <c r="BT554" s="67"/>
      <c r="BV554" s="66"/>
      <c r="BW554" s="66"/>
      <c r="BX554" s="65"/>
      <c r="BZ554" s="61"/>
      <c r="CA554" s="64"/>
      <c r="CB554" s="63"/>
      <c r="CC554" s="62"/>
      <c r="CE554" s="61"/>
    </row>
    <row r="555" spans="2:83">
      <c r="B555" s="71"/>
      <c r="C555" s="71"/>
      <c r="D555" s="72"/>
      <c r="E555" s="72"/>
      <c r="F555" s="72"/>
      <c r="BO555" s="71"/>
      <c r="BP555" s="64"/>
      <c r="BQ555" s="70"/>
      <c r="BR555" s="69"/>
      <c r="BS555" s="68"/>
      <c r="BT555" s="67"/>
      <c r="BV555" s="66"/>
      <c r="BW555" s="66"/>
      <c r="BX555" s="65"/>
      <c r="BZ555" s="61"/>
      <c r="CA555" s="64"/>
      <c r="CB555" s="63"/>
      <c r="CC555" s="62"/>
      <c r="CE555" s="61"/>
    </row>
    <row r="556" spans="2:83">
      <c r="B556" s="71"/>
      <c r="C556" s="71"/>
      <c r="D556" s="72"/>
      <c r="E556" s="72"/>
      <c r="F556" s="72"/>
      <c r="BO556" s="71"/>
      <c r="BP556" s="64"/>
      <c r="BQ556" s="70"/>
      <c r="BR556" s="69"/>
      <c r="BS556" s="68"/>
      <c r="BT556" s="67"/>
      <c r="BV556" s="66"/>
      <c r="BW556" s="66"/>
      <c r="BX556" s="65"/>
      <c r="BZ556" s="61"/>
      <c r="CA556" s="64"/>
      <c r="CB556" s="63"/>
      <c r="CC556" s="62"/>
      <c r="CE556" s="61"/>
    </row>
    <row r="557" spans="2:83">
      <c r="B557" s="71"/>
      <c r="C557" s="71"/>
      <c r="D557" s="72"/>
      <c r="E557" s="72"/>
      <c r="F557" s="72"/>
      <c r="BO557" s="71"/>
      <c r="BP557" s="64"/>
      <c r="BQ557" s="70"/>
      <c r="BR557" s="69"/>
      <c r="BS557" s="68"/>
      <c r="BT557" s="67"/>
      <c r="BV557" s="66"/>
      <c r="BW557" s="66"/>
      <c r="BX557" s="65"/>
      <c r="BZ557" s="61"/>
      <c r="CA557" s="64"/>
      <c r="CB557" s="63"/>
      <c r="CC557" s="62"/>
      <c r="CE557" s="61"/>
    </row>
    <row r="558" spans="2:83">
      <c r="B558" s="71"/>
      <c r="C558" s="71"/>
      <c r="D558" s="72"/>
      <c r="E558" s="72"/>
      <c r="F558" s="72"/>
      <c r="BO558" s="71"/>
      <c r="BP558" s="64"/>
      <c r="BQ558" s="70"/>
      <c r="BR558" s="69"/>
      <c r="BS558" s="68"/>
      <c r="BT558" s="67"/>
      <c r="BV558" s="66"/>
      <c r="BW558" s="66"/>
      <c r="BX558" s="65"/>
      <c r="BZ558" s="61"/>
      <c r="CA558" s="64"/>
      <c r="CB558" s="63"/>
      <c r="CC558" s="62"/>
      <c r="CE558" s="61"/>
    </row>
    <row r="559" spans="2:83">
      <c r="B559" s="71"/>
      <c r="C559" s="71"/>
      <c r="D559" s="72"/>
      <c r="E559" s="72"/>
      <c r="F559" s="72"/>
      <c r="BO559" s="71"/>
      <c r="BP559" s="64"/>
      <c r="BQ559" s="70"/>
      <c r="BR559" s="69"/>
      <c r="BS559" s="68"/>
      <c r="BT559" s="67"/>
      <c r="BV559" s="66"/>
      <c r="BW559" s="66"/>
      <c r="BX559" s="65"/>
      <c r="BZ559" s="61"/>
      <c r="CA559" s="64"/>
      <c r="CB559" s="63"/>
      <c r="CC559" s="62"/>
      <c r="CE559" s="61"/>
    </row>
    <row r="560" spans="2:83">
      <c r="B560" s="71"/>
      <c r="C560" s="71"/>
      <c r="D560" s="72"/>
      <c r="E560" s="72"/>
      <c r="F560" s="72"/>
      <c r="BO560" s="71"/>
      <c r="BP560" s="64"/>
      <c r="BQ560" s="70"/>
      <c r="BR560" s="69"/>
      <c r="BS560" s="68"/>
      <c r="BT560" s="67"/>
      <c r="BV560" s="66"/>
      <c r="BW560" s="66"/>
      <c r="BX560" s="65"/>
      <c r="BZ560" s="61"/>
      <c r="CA560" s="64"/>
      <c r="CB560" s="63"/>
      <c r="CC560" s="62"/>
      <c r="CE560" s="61"/>
    </row>
    <row r="561" spans="2:83">
      <c r="B561" s="71"/>
      <c r="C561" s="71"/>
      <c r="D561" s="72"/>
      <c r="E561" s="72"/>
      <c r="F561" s="72"/>
      <c r="BO561" s="71"/>
      <c r="BP561" s="64"/>
      <c r="BQ561" s="70"/>
      <c r="BR561" s="69"/>
      <c r="BS561" s="68"/>
      <c r="BT561" s="67"/>
      <c r="BV561" s="66"/>
      <c r="BW561" s="66"/>
      <c r="BX561" s="65"/>
      <c r="BZ561" s="61"/>
      <c r="CA561" s="64"/>
      <c r="CB561" s="63"/>
      <c r="CC561" s="62"/>
      <c r="CE561" s="61"/>
    </row>
    <row r="562" spans="2:83">
      <c r="B562" s="71"/>
      <c r="C562" s="71"/>
      <c r="D562" s="72"/>
      <c r="E562" s="72"/>
      <c r="F562" s="72"/>
      <c r="BO562" s="71"/>
      <c r="BP562" s="64"/>
      <c r="BQ562" s="70"/>
      <c r="BR562" s="69"/>
      <c r="BS562" s="68"/>
      <c r="BT562" s="67"/>
      <c r="BV562" s="66"/>
      <c r="BW562" s="66"/>
      <c r="BX562" s="65"/>
      <c r="BZ562" s="61"/>
      <c r="CA562" s="64"/>
      <c r="CB562" s="63"/>
      <c r="CC562" s="62"/>
      <c r="CE562" s="61"/>
    </row>
    <row r="563" spans="2:83">
      <c r="B563" s="71"/>
      <c r="C563" s="71"/>
      <c r="D563" s="72"/>
      <c r="E563" s="72"/>
      <c r="F563" s="72"/>
      <c r="BO563" s="71"/>
      <c r="BP563" s="64"/>
      <c r="BQ563" s="70"/>
      <c r="BR563" s="69"/>
      <c r="BS563" s="68"/>
      <c r="BT563" s="67"/>
      <c r="BV563" s="66"/>
      <c r="BW563" s="66"/>
      <c r="BX563" s="65"/>
      <c r="BZ563" s="61"/>
      <c r="CA563" s="64"/>
      <c r="CB563" s="63"/>
      <c r="CC563" s="62"/>
      <c r="CE563" s="61"/>
    </row>
    <row r="564" spans="2:83">
      <c r="B564" s="71"/>
      <c r="C564" s="71"/>
      <c r="D564" s="72"/>
      <c r="E564" s="72"/>
      <c r="F564" s="72"/>
      <c r="BO564" s="71"/>
      <c r="BP564" s="64"/>
      <c r="BQ564" s="70"/>
      <c r="BR564" s="69"/>
      <c r="BS564" s="68"/>
      <c r="BT564" s="67"/>
      <c r="BV564" s="66"/>
      <c r="BW564" s="66"/>
      <c r="BX564" s="65"/>
      <c r="BZ564" s="61"/>
      <c r="CA564" s="64"/>
      <c r="CB564" s="63"/>
      <c r="CC564" s="62"/>
      <c r="CE564" s="61"/>
    </row>
    <row r="565" spans="2:83">
      <c r="B565" s="71"/>
      <c r="C565" s="71"/>
      <c r="D565" s="72"/>
      <c r="E565" s="72"/>
      <c r="F565" s="72"/>
      <c r="BO565" s="71"/>
      <c r="BP565" s="64"/>
      <c r="BQ565" s="70"/>
      <c r="BR565" s="69"/>
      <c r="BS565" s="68"/>
      <c r="BT565" s="67"/>
      <c r="BV565" s="66"/>
      <c r="BW565" s="66"/>
      <c r="BX565" s="65"/>
      <c r="BZ565" s="61"/>
      <c r="CA565" s="64"/>
      <c r="CB565" s="63"/>
      <c r="CC565" s="62"/>
      <c r="CE565" s="61"/>
    </row>
    <row r="566" spans="2:83">
      <c r="B566" s="71"/>
      <c r="C566" s="71"/>
      <c r="D566" s="72"/>
      <c r="E566" s="72"/>
      <c r="F566" s="72"/>
      <c r="BO566" s="71"/>
      <c r="BP566" s="64"/>
      <c r="BQ566" s="70"/>
      <c r="BR566" s="69"/>
      <c r="BS566" s="68"/>
      <c r="BT566" s="67"/>
      <c r="BV566" s="66"/>
      <c r="BW566" s="66"/>
      <c r="BX566" s="65"/>
      <c r="BZ566" s="61"/>
      <c r="CA566" s="64"/>
      <c r="CB566" s="63"/>
      <c r="CC566" s="62"/>
      <c r="CE566" s="61"/>
    </row>
    <row r="567" spans="2:83">
      <c r="B567" s="71"/>
      <c r="C567" s="71"/>
      <c r="D567" s="72"/>
      <c r="E567" s="72"/>
      <c r="F567" s="72"/>
      <c r="BO567" s="71"/>
      <c r="BP567" s="64"/>
      <c r="BQ567" s="70"/>
      <c r="BR567" s="69"/>
      <c r="BS567" s="68"/>
      <c r="BT567" s="67"/>
      <c r="BV567" s="66"/>
      <c r="BW567" s="66"/>
      <c r="BX567" s="65"/>
      <c r="BZ567" s="61"/>
      <c r="CA567" s="64"/>
      <c r="CB567" s="63"/>
      <c r="CC567" s="62"/>
      <c r="CE567" s="61"/>
    </row>
    <row r="568" spans="2:83">
      <c r="B568" s="71"/>
      <c r="C568" s="71"/>
      <c r="D568" s="72"/>
      <c r="E568" s="72"/>
      <c r="F568" s="72"/>
      <c r="BO568" s="71"/>
      <c r="BP568" s="64"/>
      <c r="BQ568" s="70"/>
      <c r="BR568" s="69"/>
      <c r="BS568" s="68"/>
      <c r="BT568" s="67"/>
      <c r="BV568" s="66"/>
      <c r="BW568" s="66"/>
      <c r="BX568" s="65"/>
      <c r="BZ568" s="61"/>
      <c r="CA568" s="64"/>
      <c r="CB568" s="63"/>
      <c r="CC568" s="62"/>
      <c r="CE568" s="61"/>
    </row>
    <row r="569" spans="2:83">
      <c r="B569" s="71"/>
      <c r="C569" s="71"/>
      <c r="D569" s="72"/>
      <c r="E569" s="72"/>
      <c r="F569" s="72"/>
      <c r="BO569" s="71"/>
      <c r="BP569" s="64"/>
      <c r="BQ569" s="70"/>
      <c r="BR569" s="69"/>
      <c r="BS569" s="68"/>
      <c r="BT569" s="67"/>
      <c r="BV569" s="66"/>
      <c r="BW569" s="66"/>
      <c r="BX569" s="65"/>
      <c r="BZ569" s="61"/>
      <c r="CA569" s="64"/>
      <c r="CB569" s="63"/>
      <c r="CC569" s="62"/>
      <c r="CE569" s="61"/>
    </row>
    <row r="570" spans="2:83">
      <c r="B570" s="71"/>
      <c r="C570" s="71"/>
      <c r="D570" s="72"/>
      <c r="E570" s="72"/>
      <c r="F570" s="72"/>
      <c r="BO570" s="71"/>
      <c r="BP570" s="64"/>
      <c r="BQ570" s="70"/>
      <c r="BR570" s="69"/>
      <c r="BS570" s="68"/>
      <c r="BT570" s="67"/>
      <c r="BV570" s="66"/>
      <c r="BW570" s="66"/>
      <c r="BX570" s="65"/>
      <c r="BZ570" s="61"/>
      <c r="CA570" s="64"/>
      <c r="CB570" s="63"/>
      <c r="CC570" s="62"/>
      <c r="CE570" s="61"/>
    </row>
    <row r="571" spans="2:83">
      <c r="B571" s="71"/>
      <c r="C571" s="71"/>
      <c r="D571" s="72"/>
      <c r="E571" s="72"/>
      <c r="F571" s="72"/>
      <c r="BO571" s="71"/>
      <c r="BP571" s="64"/>
      <c r="BQ571" s="70"/>
      <c r="BR571" s="69"/>
      <c r="BS571" s="68"/>
      <c r="BT571" s="67"/>
      <c r="BV571" s="66"/>
      <c r="BW571" s="66"/>
      <c r="BX571" s="65"/>
      <c r="BZ571" s="61"/>
      <c r="CA571" s="64"/>
      <c r="CB571" s="63"/>
      <c r="CC571" s="62"/>
      <c r="CE571" s="61"/>
    </row>
    <row r="572" spans="2:83">
      <c r="B572" s="71"/>
      <c r="C572" s="71"/>
      <c r="D572" s="72"/>
      <c r="E572" s="72"/>
      <c r="F572" s="72"/>
      <c r="BO572" s="71"/>
      <c r="BP572" s="64"/>
      <c r="BQ572" s="70"/>
      <c r="BR572" s="69"/>
      <c r="BS572" s="68"/>
      <c r="BT572" s="67"/>
      <c r="BV572" s="66"/>
      <c r="BW572" s="66"/>
      <c r="BX572" s="65"/>
      <c r="BZ572" s="61"/>
      <c r="CA572" s="64"/>
      <c r="CB572" s="63"/>
      <c r="CC572" s="62"/>
      <c r="CE572" s="61"/>
    </row>
    <row r="573" spans="2:83">
      <c r="B573" s="71"/>
      <c r="C573" s="71"/>
      <c r="D573" s="72"/>
      <c r="E573" s="72"/>
      <c r="F573" s="72"/>
      <c r="BO573" s="71"/>
      <c r="BP573" s="64"/>
      <c r="BQ573" s="70"/>
      <c r="BR573" s="69"/>
      <c r="BS573" s="68"/>
      <c r="BT573" s="67"/>
      <c r="BV573" s="66"/>
      <c r="BW573" s="66"/>
      <c r="BX573" s="65"/>
      <c r="BZ573" s="61"/>
      <c r="CA573" s="64"/>
      <c r="CB573" s="63"/>
      <c r="CC573" s="62"/>
      <c r="CE573" s="61"/>
    </row>
    <row r="574" spans="2:83">
      <c r="B574" s="71"/>
      <c r="C574" s="71"/>
      <c r="D574" s="72"/>
      <c r="E574" s="72"/>
      <c r="F574" s="72"/>
      <c r="BO574" s="71"/>
      <c r="BP574" s="64"/>
      <c r="BQ574" s="70"/>
      <c r="BR574" s="69"/>
      <c r="BS574" s="68"/>
      <c r="BT574" s="67"/>
      <c r="BV574" s="66"/>
      <c r="BW574" s="66"/>
      <c r="BX574" s="65"/>
      <c r="BZ574" s="61"/>
      <c r="CA574" s="64"/>
      <c r="CB574" s="63"/>
      <c r="CC574" s="62"/>
      <c r="CE574" s="61"/>
    </row>
    <row r="575" spans="2:83">
      <c r="B575" s="71"/>
      <c r="C575" s="71"/>
      <c r="D575" s="72"/>
      <c r="E575" s="72"/>
      <c r="F575" s="72"/>
      <c r="BO575" s="71"/>
      <c r="BP575" s="64"/>
      <c r="BQ575" s="70"/>
      <c r="BR575" s="69"/>
      <c r="BS575" s="68"/>
      <c r="BT575" s="67"/>
      <c r="BV575" s="66"/>
      <c r="BW575" s="66"/>
      <c r="BX575" s="65"/>
      <c r="BZ575" s="61"/>
      <c r="CA575" s="64"/>
      <c r="CB575" s="63"/>
      <c r="CC575" s="62"/>
      <c r="CE575" s="61"/>
    </row>
    <row r="576" spans="2:83">
      <c r="B576" s="71"/>
      <c r="C576" s="71"/>
      <c r="D576" s="72"/>
      <c r="E576" s="72"/>
      <c r="F576" s="72"/>
      <c r="BO576" s="71"/>
      <c r="BP576" s="64"/>
      <c r="BQ576" s="70"/>
      <c r="BR576" s="69"/>
      <c r="BS576" s="68"/>
      <c r="BT576" s="67"/>
      <c r="BV576" s="66"/>
      <c r="BW576" s="66"/>
      <c r="BX576" s="65"/>
      <c r="BZ576" s="61"/>
      <c r="CA576" s="64"/>
      <c r="CB576" s="63"/>
      <c r="CC576" s="62"/>
      <c r="CE576" s="61"/>
    </row>
    <row r="577" spans="2:83">
      <c r="B577" s="71"/>
      <c r="C577" s="71"/>
      <c r="D577" s="72"/>
      <c r="E577" s="72"/>
      <c r="F577" s="72"/>
      <c r="BO577" s="71"/>
      <c r="BP577" s="64"/>
      <c r="BQ577" s="70"/>
      <c r="BR577" s="69"/>
      <c r="BS577" s="68"/>
      <c r="BT577" s="67"/>
      <c r="BV577" s="66"/>
      <c r="BW577" s="66"/>
      <c r="BX577" s="65"/>
      <c r="BZ577" s="61"/>
      <c r="CA577" s="64"/>
      <c r="CB577" s="63"/>
      <c r="CC577" s="62"/>
      <c r="CE577" s="61"/>
    </row>
    <row r="578" spans="2:83">
      <c r="B578" s="71"/>
      <c r="C578" s="71"/>
      <c r="D578" s="72"/>
      <c r="E578" s="72"/>
      <c r="F578" s="72"/>
      <c r="BO578" s="71"/>
      <c r="BP578" s="64"/>
      <c r="BQ578" s="70"/>
      <c r="BR578" s="69"/>
      <c r="BS578" s="68"/>
      <c r="BT578" s="67"/>
      <c r="BV578" s="66"/>
      <c r="BW578" s="66"/>
      <c r="BX578" s="65"/>
      <c r="BZ578" s="61"/>
      <c r="CA578" s="64"/>
      <c r="CB578" s="63"/>
      <c r="CC578" s="62"/>
      <c r="CE578" s="61"/>
    </row>
    <row r="579" spans="2:83">
      <c r="B579" s="71"/>
      <c r="C579" s="71"/>
      <c r="D579" s="72"/>
      <c r="E579" s="72"/>
      <c r="F579" s="72"/>
      <c r="BO579" s="71"/>
      <c r="BP579" s="64"/>
      <c r="BQ579" s="70"/>
      <c r="BR579" s="69"/>
      <c r="BS579" s="68"/>
      <c r="BT579" s="67"/>
      <c r="BV579" s="66"/>
      <c r="BW579" s="66"/>
      <c r="BX579" s="65"/>
      <c r="BZ579" s="61"/>
      <c r="CA579" s="64"/>
      <c r="CB579" s="63"/>
      <c r="CC579" s="62"/>
      <c r="CE579" s="61"/>
    </row>
    <row r="580" spans="2:83">
      <c r="B580" s="71"/>
      <c r="C580" s="71"/>
      <c r="D580" s="72"/>
      <c r="E580" s="72"/>
      <c r="F580" s="72"/>
      <c r="BO580" s="71"/>
      <c r="BP580" s="64"/>
      <c r="BQ580" s="70"/>
      <c r="BR580" s="69"/>
      <c r="BS580" s="68"/>
      <c r="BT580" s="67"/>
      <c r="BV580" s="66"/>
      <c r="BW580" s="66"/>
      <c r="BX580" s="65"/>
      <c r="BZ580" s="61"/>
      <c r="CA580" s="64"/>
      <c r="CB580" s="63"/>
      <c r="CC580" s="62"/>
      <c r="CE580" s="61"/>
    </row>
    <row r="581" spans="2:83">
      <c r="B581" s="71"/>
      <c r="C581" s="71"/>
      <c r="D581" s="72"/>
      <c r="E581" s="72"/>
      <c r="F581" s="72"/>
      <c r="BO581" s="71"/>
      <c r="BP581" s="64"/>
      <c r="BQ581" s="70"/>
      <c r="BR581" s="69"/>
      <c r="BS581" s="68"/>
      <c r="BT581" s="67"/>
      <c r="BV581" s="66"/>
      <c r="BW581" s="66"/>
      <c r="BX581" s="65"/>
      <c r="BZ581" s="61"/>
      <c r="CA581" s="64"/>
      <c r="CB581" s="63"/>
      <c r="CC581" s="62"/>
      <c r="CE581" s="61"/>
    </row>
    <row r="582" spans="2:83">
      <c r="B582" s="71"/>
      <c r="C582" s="71"/>
      <c r="D582" s="72"/>
      <c r="E582" s="72"/>
      <c r="F582" s="72"/>
      <c r="BO582" s="71"/>
      <c r="BP582" s="64"/>
      <c r="BQ582" s="70"/>
      <c r="BR582" s="69"/>
      <c r="BS582" s="68"/>
      <c r="BT582" s="67"/>
      <c r="BV582" s="66"/>
      <c r="BW582" s="66"/>
      <c r="BX582" s="65"/>
      <c r="BZ582" s="61"/>
      <c r="CA582" s="64"/>
      <c r="CB582" s="63"/>
      <c r="CC582" s="62"/>
      <c r="CE582" s="61"/>
    </row>
    <row r="583" spans="2:83">
      <c r="B583" s="71"/>
      <c r="C583" s="71"/>
      <c r="D583" s="72"/>
      <c r="E583" s="72"/>
      <c r="F583" s="72"/>
      <c r="BO583" s="71"/>
      <c r="BP583" s="64"/>
      <c r="BQ583" s="70"/>
      <c r="BR583" s="69"/>
      <c r="BS583" s="68"/>
      <c r="BT583" s="67"/>
      <c r="BV583" s="66"/>
      <c r="BW583" s="66"/>
      <c r="BX583" s="65"/>
      <c r="BZ583" s="61"/>
      <c r="CA583" s="64"/>
      <c r="CB583" s="63"/>
      <c r="CC583" s="62"/>
      <c r="CE583" s="61"/>
    </row>
    <row r="584" spans="2:83">
      <c r="B584" s="71"/>
      <c r="C584" s="71"/>
      <c r="D584" s="72"/>
      <c r="E584" s="72"/>
      <c r="F584" s="72"/>
      <c r="BO584" s="71"/>
      <c r="BP584" s="64"/>
      <c r="BQ584" s="70"/>
      <c r="BR584" s="69"/>
      <c r="BS584" s="68"/>
      <c r="BT584" s="67"/>
      <c r="BV584" s="66"/>
      <c r="BW584" s="66"/>
      <c r="BX584" s="65"/>
      <c r="BZ584" s="61"/>
      <c r="CA584" s="64"/>
      <c r="CB584" s="63"/>
      <c r="CC584" s="62"/>
      <c r="CE584" s="61"/>
    </row>
    <row r="585" spans="2:83">
      <c r="B585" s="71"/>
      <c r="C585" s="71"/>
      <c r="D585" s="72"/>
      <c r="E585" s="72"/>
      <c r="F585" s="72"/>
      <c r="BO585" s="71"/>
      <c r="BP585" s="64"/>
      <c r="BQ585" s="70"/>
      <c r="BR585" s="69"/>
      <c r="BS585" s="68"/>
      <c r="BT585" s="67"/>
      <c r="BV585" s="66"/>
      <c r="BW585" s="66"/>
      <c r="BX585" s="65"/>
      <c r="BZ585" s="61"/>
      <c r="CA585" s="64"/>
      <c r="CB585" s="63"/>
      <c r="CC585" s="62"/>
      <c r="CE585" s="61"/>
    </row>
    <row r="586" spans="2:83">
      <c r="B586" s="71"/>
      <c r="C586" s="71"/>
      <c r="D586" s="72"/>
      <c r="E586" s="72"/>
      <c r="F586" s="72"/>
      <c r="BO586" s="71"/>
      <c r="BP586" s="64"/>
      <c r="BQ586" s="70"/>
      <c r="BR586" s="69"/>
      <c r="BS586" s="68"/>
      <c r="BT586" s="67"/>
      <c r="BV586" s="66"/>
      <c r="BW586" s="66"/>
      <c r="BX586" s="65"/>
      <c r="BZ586" s="61"/>
      <c r="CA586" s="64"/>
      <c r="CB586" s="63"/>
      <c r="CC586" s="62"/>
      <c r="CE586" s="61"/>
    </row>
    <row r="587" spans="2:83">
      <c r="B587" s="71"/>
      <c r="C587" s="71"/>
      <c r="D587" s="72"/>
      <c r="E587" s="72"/>
      <c r="F587" s="72"/>
      <c r="BO587" s="71"/>
      <c r="BP587" s="64"/>
      <c r="BQ587" s="70"/>
      <c r="BR587" s="69"/>
      <c r="BS587" s="68"/>
      <c r="BT587" s="67"/>
      <c r="BV587" s="66"/>
      <c r="BW587" s="66"/>
      <c r="BX587" s="65"/>
      <c r="BZ587" s="61"/>
      <c r="CA587" s="64"/>
      <c r="CB587" s="63"/>
      <c r="CC587" s="62"/>
      <c r="CE587" s="61"/>
    </row>
    <row r="588" spans="2:83">
      <c r="B588" s="71"/>
      <c r="C588" s="71"/>
      <c r="D588" s="72"/>
      <c r="E588" s="72"/>
      <c r="F588" s="72"/>
      <c r="BO588" s="71"/>
      <c r="BP588" s="64"/>
      <c r="BQ588" s="70"/>
      <c r="BR588" s="69"/>
      <c r="BS588" s="68"/>
      <c r="BT588" s="67"/>
      <c r="BV588" s="66"/>
      <c r="BW588" s="66"/>
      <c r="BX588" s="65"/>
      <c r="BZ588" s="61"/>
      <c r="CA588" s="64"/>
      <c r="CB588" s="63"/>
      <c r="CC588" s="62"/>
      <c r="CE588" s="61"/>
    </row>
    <row r="589" spans="2:83">
      <c r="B589" s="71"/>
      <c r="C589" s="71"/>
      <c r="D589" s="72"/>
      <c r="E589" s="72"/>
      <c r="F589" s="72"/>
      <c r="BO589" s="71"/>
      <c r="BP589" s="64"/>
      <c r="BQ589" s="70"/>
      <c r="BR589" s="69"/>
      <c r="BS589" s="68"/>
      <c r="BT589" s="67"/>
      <c r="BV589" s="66"/>
      <c r="BW589" s="66"/>
      <c r="BX589" s="65"/>
      <c r="BZ589" s="61"/>
      <c r="CA589" s="64"/>
      <c r="CB589" s="63"/>
      <c r="CC589" s="62"/>
      <c r="CE589" s="61"/>
    </row>
    <row r="590" spans="2:83">
      <c r="B590" s="71"/>
      <c r="C590" s="71"/>
      <c r="D590" s="72"/>
      <c r="E590" s="72"/>
      <c r="F590" s="72"/>
      <c r="BO590" s="71"/>
      <c r="BP590" s="64"/>
      <c r="BQ590" s="70"/>
      <c r="BR590" s="69"/>
      <c r="BS590" s="68"/>
      <c r="BT590" s="67"/>
      <c r="BV590" s="66"/>
      <c r="BW590" s="66"/>
      <c r="BX590" s="65"/>
      <c r="BZ590" s="61"/>
      <c r="CA590" s="64"/>
      <c r="CB590" s="63"/>
      <c r="CC590" s="62"/>
      <c r="CE590" s="61"/>
    </row>
    <row r="591" spans="2:83">
      <c r="B591" s="71"/>
      <c r="C591" s="71"/>
      <c r="D591" s="72"/>
      <c r="E591" s="72"/>
      <c r="F591" s="72"/>
      <c r="BO591" s="71"/>
      <c r="BP591" s="64"/>
      <c r="BQ591" s="70"/>
      <c r="BR591" s="69"/>
      <c r="BS591" s="68"/>
      <c r="BT591" s="67"/>
      <c r="BV591" s="66"/>
      <c r="BW591" s="66"/>
      <c r="BX591" s="65"/>
      <c r="BZ591" s="61"/>
      <c r="CA591" s="64"/>
      <c r="CB591" s="63"/>
      <c r="CC591" s="62"/>
      <c r="CE591" s="61"/>
    </row>
    <row r="592" spans="2:83">
      <c r="B592" s="71"/>
      <c r="C592" s="71"/>
      <c r="D592" s="72"/>
      <c r="E592" s="72"/>
      <c r="F592" s="72"/>
      <c r="BO592" s="71"/>
      <c r="BP592" s="64"/>
      <c r="BQ592" s="70"/>
      <c r="BR592" s="69"/>
      <c r="BS592" s="68"/>
      <c r="BT592" s="67"/>
      <c r="BV592" s="66"/>
      <c r="BW592" s="66"/>
      <c r="BX592" s="65"/>
      <c r="BZ592" s="61"/>
      <c r="CA592" s="64"/>
      <c r="CB592" s="63"/>
      <c r="CC592" s="62"/>
      <c r="CE592" s="61"/>
    </row>
    <row r="593" spans="2:83">
      <c r="B593" s="71"/>
      <c r="C593" s="71"/>
      <c r="D593" s="72"/>
      <c r="E593" s="72"/>
      <c r="F593" s="72"/>
      <c r="BO593" s="71"/>
      <c r="BP593" s="64"/>
      <c r="BQ593" s="70"/>
      <c r="BR593" s="69"/>
      <c r="BS593" s="68"/>
      <c r="BT593" s="67"/>
      <c r="BV593" s="66"/>
      <c r="BW593" s="66"/>
      <c r="BX593" s="65"/>
      <c r="BZ593" s="61"/>
      <c r="CA593" s="64"/>
      <c r="CB593" s="63"/>
      <c r="CC593" s="62"/>
      <c r="CE593" s="61"/>
    </row>
    <row r="594" spans="2:83">
      <c r="B594" s="71"/>
      <c r="C594" s="71"/>
      <c r="D594" s="72"/>
      <c r="E594" s="72"/>
      <c r="F594" s="72"/>
      <c r="BO594" s="71"/>
      <c r="BP594" s="64"/>
      <c r="BQ594" s="70"/>
      <c r="BR594" s="69"/>
      <c r="BS594" s="68"/>
      <c r="BT594" s="67"/>
      <c r="BV594" s="66"/>
      <c r="BW594" s="66"/>
      <c r="BX594" s="65"/>
      <c r="BZ594" s="61"/>
      <c r="CA594" s="64"/>
      <c r="CB594" s="63"/>
      <c r="CC594" s="62"/>
      <c r="CE594" s="61"/>
    </row>
    <row r="595" spans="2:83">
      <c r="B595" s="71"/>
      <c r="C595" s="71"/>
      <c r="D595" s="72"/>
      <c r="E595" s="72"/>
      <c r="F595" s="72"/>
      <c r="BO595" s="71"/>
      <c r="BP595" s="64"/>
      <c r="BQ595" s="70"/>
      <c r="BR595" s="69"/>
      <c r="BS595" s="68"/>
      <c r="BT595" s="67"/>
      <c r="BV595" s="66"/>
      <c r="BW595" s="66"/>
      <c r="BX595" s="65"/>
      <c r="BZ595" s="61"/>
      <c r="CA595" s="64"/>
      <c r="CB595" s="63"/>
      <c r="CC595" s="62"/>
      <c r="CE595" s="61"/>
    </row>
    <row r="596" spans="2:83">
      <c r="B596" s="71"/>
      <c r="C596" s="71"/>
      <c r="D596" s="72"/>
      <c r="E596" s="72"/>
      <c r="F596" s="72"/>
      <c r="BO596" s="71"/>
      <c r="BP596" s="64"/>
      <c r="BQ596" s="70"/>
      <c r="BR596" s="69"/>
      <c r="BS596" s="68"/>
      <c r="BT596" s="67"/>
      <c r="BV596" s="66"/>
      <c r="BW596" s="66"/>
      <c r="BX596" s="65"/>
      <c r="BZ596" s="61"/>
      <c r="CA596" s="64"/>
      <c r="CB596" s="63"/>
      <c r="CC596" s="62"/>
      <c r="CE596" s="61"/>
    </row>
    <row r="597" spans="2:83">
      <c r="B597" s="71"/>
      <c r="C597" s="71"/>
      <c r="D597" s="72"/>
      <c r="E597" s="72"/>
      <c r="F597" s="72"/>
      <c r="BO597" s="71"/>
      <c r="BP597" s="64"/>
      <c r="BQ597" s="70"/>
      <c r="BR597" s="69"/>
      <c r="BS597" s="68"/>
      <c r="BT597" s="67"/>
      <c r="BV597" s="66"/>
      <c r="BW597" s="66"/>
      <c r="BX597" s="65"/>
      <c r="BZ597" s="61"/>
      <c r="CA597" s="64"/>
      <c r="CB597" s="63"/>
      <c r="CC597" s="62"/>
      <c r="CE597" s="61"/>
    </row>
    <row r="598" spans="2:83">
      <c r="B598" s="71"/>
      <c r="C598" s="71"/>
      <c r="D598" s="72"/>
      <c r="E598" s="72"/>
      <c r="F598" s="72"/>
      <c r="BO598" s="71"/>
      <c r="BP598" s="64"/>
      <c r="BQ598" s="70"/>
      <c r="BR598" s="69"/>
      <c r="BS598" s="68"/>
      <c r="BT598" s="67"/>
      <c r="BV598" s="66"/>
      <c r="BW598" s="66"/>
      <c r="BX598" s="65"/>
      <c r="BZ598" s="61"/>
      <c r="CA598" s="64"/>
      <c r="CB598" s="63"/>
      <c r="CC598" s="62"/>
      <c r="CE598" s="61"/>
    </row>
    <row r="599" spans="2:83">
      <c r="B599" s="71"/>
      <c r="C599" s="71"/>
      <c r="D599" s="72"/>
      <c r="E599" s="72"/>
      <c r="F599" s="72"/>
      <c r="BO599" s="71"/>
      <c r="BP599" s="64"/>
      <c r="BQ599" s="70"/>
      <c r="BR599" s="69"/>
      <c r="BS599" s="68"/>
      <c r="BT599" s="67"/>
      <c r="BV599" s="66"/>
      <c r="BW599" s="66"/>
      <c r="BX599" s="65"/>
      <c r="BZ599" s="61"/>
      <c r="CA599" s="64"/>
      <c r="CB599" s="63"/>
      <c r="CC599" s="62"/>
      <c r="CE599" s="61"/>
    </row>
    <row r="600" spans="2:83">
      <c r="B600" s="71"/>
      <c r="C600" s="71"/>
      <c r="D600" s="72"/>
      <c r="E600" s="72"/>
      <c r="F600" s="72"/>
      <c r="BO600" s="71"/>
      <c r="BP600" s="64"/>
      <c r="BQ600" s="70"/>
      <c r="BR600" s="69"/>
      <c r="BS600" s="68"/>
      <c r="BT600" s="67"/>
      <c r="BV600" s="66"/>
      <c r="BW600" s="66"/>
      <c r="BX600" s="65"/>
      <c r="BZ600" s="61"/>
      <c r="CA600" s="64"/>
      <c r="CB600" s="63"/>
      <c r="CC600" s="62"/>
      <c r="CE600" s="61"/>
    </row>
    <row r="601" spans="2:83">
      <c r="B601" s="71"/>
      <c r="C601" s="71"/>
      <c r="D601" s="72"/>
      <c r="E601" s="72"/>
      <c r="F601" s="72"/>
      <c r="BO601" s="71"/>
      <c r="BP601" s="64"/>
      <c r="BQ601" s="70"/>
      <c r="BR601" s="69"/>
      <c r="BS601" s="68"/>
      <c r="BT601" s="67"/>
      <c r="BV601" s="66"/>
      <c r="BW601" s="66"/>
      <c r="BX601" s="65"/>
      <c r="BZ601" s="61"/>
      <c r="CA601" s="64"/>
      <c r="CB601" s="63"/>
      <c r="CC601" s="62"/>
      <c r="CE601" s="61"/>
    </row>
    <row r="602" spans="2:83">
      <c r="B602" s="71"/>
      <c r="C602" s="71"/>
      <c r="D602" s="72"/>
      <c r="E602" s="72"/>
      <c r="F602" s="72"/>
      <c r="BO602" s="71"/>
      <c r="BP602" s="64"/>
      <c r="BQ602" s="70"/>
      <c r="BR602" s="69"/>
      <c r="BS602" s="68"/>
      <c r="BT602" s="67"/>
      <c r="BV602" s="66"/>
      <c r="BW602" s="66"/>
      <c r="BX602" s="65"/>
      <c r="BZ602" s="61"/>
      <c r="CA602" s="64"/>
      <c r="CB602" s="63"/>
      <c r="CC602" s="62"/>
      <c r="CE602" s="61"/>
    </row>
    <row r="603" spans="2:83">
      <c r="B603" s="71"/>
      <c r="C603" s="71"/>
      <c r="D603" s="72"/>
      <c r="E603" s="72"/>
      <c r="F603" s="72"/>
      <c r="BO603" s="71"/>
      <c r="BP603" s="64"/>
      <c r="BQ603" s="70"/>
      <c r="BR603" s="69"/>
      <c r="BS603" s="68"/>
      <c r="BT603" s="67"/>
      <c r="BV603" s="66"/>
      <c r="BW603" s="66"/>
      <c r="BX603" s="65"/>
      <c r="BZ603" s="61"/>
      <c r="CA603" s="64"/>
      <c r="CB603" s="63"/>
      <c r="CC603" s="62"/>
      <c r="CE603" s="61"/>
    </row>
    <row r="604" spans="2:83">
      <c r="B604" s="71"/>
      <c r="C604" s="71"/>
      <c r="D604" s="72"/>
      <c r="E604" s="72"/>
      <c r="F604" s="72"/>
      <c r="BO604" s="71"/>
      <c r="BP604" s="64"/>
      <c r="BQ604" s="70"/>
      <c r="BR604" s="69"/>
      <c r="BS604" s="68"/>
      <c r="BT604" s="67"/>
      <c r="BV604" s="66"/>
      <c r="BW604" s="66"/>
      <c r="BX604" s="65"/>
      <c r="BZ604" s="61"/>
      <c r="CA604" s="64"/>
      <c r="CB604" s="63"/>
      <c r="CC604" s="62"/>
      <c r="CE604" s="61"/>
    </row>
    <row r="605" spans="2:83">
      <c r="B605" s="71"/>
      <c r="C605" s="71"/>
      <c r="D605" s="72"/>
      <c r="E605" s="72"/>
      <c r="F605" s="72"/>
      <c r="BO605" s="71"/>
      <c r="BP605" s="64"/>
      <c r="BQ605" s="70"/>
      <c r="BR605" s="69"/>
      <c r="BS605" s="68"/>
      <c r="BT605" s="67"/>
      <c r="BV605" s="66"/>
      <c r="BW605" s="66"/>
      <c r="BX605" s="65"/>
      <c r="BZ605" s="61"/>
      <c r="CA605" s="64"/>
      <c r="CB605" s="63"/>
      <c r="CC605" s="62"/>
      <c r="CE605" s="61"/>
    </row>
    <row r="606" spans="2:83">
      <c r="B606" s="71"/>
      <c r="C606" s="71"/>
      <c r="D606" s="72"/>
      <c r="E606" s="72"/>
      <c r="F606" s="72"/>
      <c r="BO606" s="71"/>
      <c r="BP606" s="64"/>
      <c r="BQ606" s="70"/>
      <c r="BR606" s="69"/>
      <c r="BS606" s="68"/>
      <c r="BT606" s="67"/>
      <c r="BV606" s="66"/>
      <c r="BW606" s="66"/>
      <c r="BX606" s="65"/>
      <c r="BZ606" s="61"/>
      <c r="CA606" s="64"/>
      <c r="CB606" s="63"/>
      <c r="CC606" s="62"/>
      <c r="CE606" s="61"/>
    </row>
    <row r="607" spans="2:83">
      <c r="B607" s="71"/>
      <c r="C607" s="71"/>
      <c r="D607" s="72"/>
      <c r="E607" s="72"/>
      <c r="F607" s="72"/>
      <c r="BO607" s="71"/>
      <c r="BP607" s="64"/>
      <c r="BQ607" s="70"/>
      <c r="BR607" s="69"/>
      <c r="BS607" s="68"/>
      <c r="BT607" s="67"/>
      <c r="BV607" s="66"/>
      <c r="BW607" s="66"/>
      <c r="BX607" s="65"/>
      <c r="BZ607" s="61"/>
      <c r="CA607" s="64"/>
      <c r="CB607" s="63"/>
      <c r="CC607" s="62"/>
      <c r="CE607" s="61"/>
    </row>
    <row r="608" spans="2:83">
      <c r="B608" s="71"/>
      <c r="C608" s="71"/>
      <c r="D608" s="72"/>
      <c r="E608" s="72"/>
      <c r="F608" s="72"/>
      <c r="BO608" s="71"/>
      <c r="BP608" s="64"/>
      <c r="BQ608" s="70"/>
      <c r="BR608" s="69"/>
      <c r="BS608" s="68"/>
      <c r="BT608" s="67"/>
      <c r="BV608" s="66"/>
      <c r="BW608" s="66"/>
      <c r="BX608" s="65"/>
      <c r="BZ608" s="61"/>
      <c r="CA608" s="64"/>
      <c r="CB608" s="63"/>
      <c r="CC608" s="62"/>
      <c r="CE608" s="61"/>
    </row>
    <row r="609" spans="2:83">
      <c r="B609" s="71"/>
      <c r="C609" s="71"/>
      <c r="D609" s="72"/>
      <c r="E609" s="72"/>
      <c r="F609" s="72"/>
      <c r="BO609" s="71"/>
      <c r="BP609" s="64"/>
      <c r="BQ609" s="70"/>
      <c r="BR609" s="69"/>
      <c r="BS609" s="68"/>
      <c r="BT609" s="67"/>
      <c r="BV609" s="66"/>
      <c r="BW609" s="66"/>
      <c r="BX609" s="65"/>
      <c r="BZ609" s="61"/>
      <c r="CA609" s="64"/>
      <c r="CB609" s="63"/>
      <c r="CC609" s="62"/>
      <c r="CE609" s="61"/>
    </row>
    <row r="610" spans="2:83">
      <c r="B610" s="71"/>
      <c r="C610" s="71"/>
      <c r="D610" s="72"/>
      <c r="E610" s="72"/>
      <c r="F610" s="72"/>
      <c r="BO610" s="71"/>
      <c r="BP610" s="64"/>
      <c r="BQ610" s="70"/>
      <c r="BR610" s="69"/>
      <c r="BS610" s="68"/>
      <c r="BT610" s="67"/>
      <c r="BV610" s="66"/>
      <c r="BW610" s="66"/>
      <c r="BX610" s="65"/>
      <c r="BZ610" s="61"/>
      <c r="CA610" s="64"/>
      <c r="CB610" s="63"/>
      <c r="CC610" s="62"/>
      <c r="CE610" s="61"/>
    </row>
    <row r="611" spans="2:83">
      <c r="B611" s="71"/>
      <c r="C611" s="71"/>
      <c r="D611" s="72"/>
      <c r="E611" s="72"/>
      <c r="F611" s="72"/>
      <c r="BO611" s="71"/>
      <c r="BP611" s="64"/>
      <c r="BQ611" s="70"/>
      <c r="BR611" s="69"/>
      <c r="BS611" s="68"/>
      <c r="BT611" s="67"/>
      <c r="BV611" s="66"/>
      <c r="BW611" s="66"/>
      <c r="BX611" s="65"/>
      <c r="BZ611" s="61"/>
      <c r="CA611" s="64"/>
      <c r="CB611" s="63"/>
      <c r="CC611" s="62"/>
      <c r="CE611" s="61"/>
    </row>
    <row r="612" spans="2:83">
      <c r="B612" s="71"/>
      <c r="C612" s="71"/>
      <c r="D612" s="72"/>
      <c r="E612" s="72"/>
      <c r="F612" s="72"/>
      <c r="BO612" s="71"/>
      <c r="BP612" s="64"/>
      <c r="BQ612" s="70"/>
      <c r="BR612" s="69"/>
      <c r="BS612" s="68"/>
      <c r="BT612" s="67"/>
      <c r="BV612" s="66"/>
      <c r="BW612" s="66"/>
      <c r="BX612" s="65"/>
      <c r="BZ612" s="61"/>
      <c r="CA612" s="64"/>
      <c r="CB612" s="63"/>
      <c r="CC612" s="62"/>
      <c r="CE612" s="61"/>
    </row>
    <row r="613" spans="2:83">
      <c r="B613" s="71"/>
      <c r="C613" s="71"/>
      <c r="D613" s="72"/>
      <c r="E613" s="72"/>
      <c r="F613" s="72"/>
      <c r="BO613" s="71"/>
      <c r="BP613" s="64"/>
      <c r="BQ613" s="70"/>
      <c r="BR613" s="69"/>
      <c r="BS613" s="68"/>
      <c r="BT613" s="67"/>
      <c r="BV613" s="66"/>
      <c r="BW613" s="66"/>
      <c r="BX613" s="65"/>
      <c r="BZ613" s="61"/>
      <c r="CA613" s="64"/>
      <c r="CB613" s="63"/>
      <c r="CC613" s="62"/>
      <c r="CE613" s="61"/>
    </row>
    <row r="614" spans="2:83">
      <c r="B614" s="71"/>
      <c r="C614" s="71"/>
      <c r="D614" s="72"/>
      <c r="E614" s="72"/>
      <c r="F614" s="72"/>
      <c r="BO614" s="71"/>
      <c r="BP614" s="64"/>
      <c r="BQ614" s="70"/>
      <c r="BR614" s="69"/>
      <c r="BS614" s="68"/>
      <c r="BT614" s="67"/>
      <c r="BV614" s="66"/>
      <c r="BW614" s="66"/>
      <c r="BX614" s="65"/>
      <c r="BZ614" s="61"/>
      <c r="CA614" s="64"/>
      <c r="CB614" s="63"/>
      <c r="CC614" s="62"/>
      <c r="CE614" s="61"/>
    </row>
    <row r="615" spans="2:83">
      <c r="B615" s="71"/>
      <c r="C615" s="71"/>
      <c r="D615" s="72"/>
      <c r="E615" s="72"/>
      <c r="F615" s="72"/>
      <c r="BO615" s="71"/>
      <c r="BP615" s="64"/>
      <c r="BQ615" s="70"/>
      <c r="BR615" s="69"/>
      <c r="BS615" s="68"/>
      <c r="BT615" s="67"/>
      <c r="BV615" s="66"/>
      <c r="BW615" s="66"/>
      <c r="BX615" s="65"/>
      <c r="BZ615" s="61"/>
      <c r="CA615" s="64"/>
      <c r="CB615" s="63"/>
      <c r="CC615" s="62"/>
      <c r="CE615" s="61"/>
    </row>
    <row r="616" spans="2:83">
      <c r="B616" s="71"/>
      <c r="C616" s="71"/>
      <c r="D616" s="72"/>
      <c r="E616" s="72"/>
      <c r="F616" s="72"/>
      <c r="BO616" s="71"/>
      <c r="BP616" s="64"/>
      <c r="BQ616" s="70"/>
      <c r="BR616" s="69"/>
      <c r="BS616" s="68"/>
      <c r="BT616" s="67"/>
      <c r="BV616" s="66"/>
      <c r="BW616" s="66"/>
      <c r="BX616" s="65"/>
      <c r="BZ616" s="61"/>
      <c r="CA616" s="64"/>
      <c r="CB616" s="63"/>
      <c r="CC616" s="62"/>
      <c r="CE616" s="61"/>
    </row>
    <row r="617" spans="2:83">
      <c r="B617" s="71"/>
      <c r="C617" s="71"/>
      <c r="D617" s="72"/>
      <c r="E617" s="72"/>
      <c r="F617" s="72"/>
      <c r="BO617" s="71"/>
      <c r="BP617" s="64"/>
      <c r="BQ617" s="70"/>
      <c r="BR617" s="69"/>
      <c r="BS617" s="68"/>
      <c r="BT617" s="67"/>
      <c r="BV617" s="66"/>
      <c r="BW617" s="66"/>
      <c r="BX617" s="65"/>
      <c r="BZ617" s="61"/>
      <c r="CA617" s="64"/>
      <c r="CB617" s="63"/>
      <c r="CC617" s="62"/>
      <c r="CE617" s="61"/>
    </row>
    <row r="618" spans="2:83">
      <c r="B618" s="71"/>
      <c r="C618" s="71"/>
      <c r="D618" s="72"/>
      <c r="E618" s="72"/>
      <c r="F618" s="72"/>
      <c r="BO618" s="71"/>
      <c r="BP618" s="64"/>
      <c r="BQ618" s="70"/>
      <c r="BR618" s="69"/>
      <c r="BS618" s="68"/>
      <c r="BT618" s="67"/>
      <c r="BV618" s="66"/>
      <c r="BW618" s="66"/>
      <c r="BX618" s="65"/>
      <c r="BZ618" s="61"/>
      <c r="CA618" s="64"/>
      <c r="CB618" s="63"/>
      <c r="CC618" s="62"/>
      <c r="CE618" s="61"/>
    </row>
    <row r="619" spans="2:83">
      <c r="B619" s="71"/>
      <c r="C619" s="71"/>
      <c r="D619" s="72"/>
      <c r="E619" s="72"/>
      <c r="F619" s="72"/>
      <c r="BO619" s="71"/>
      <c r="BP619" s="64"/>
      <c r="BQ619" s="70"/>
      <c r="BR619" s="69"/>
      <c r="BS619" s="68"/>
      <c r="BT619" s="67"/>
      <c r="BV619" s="66"/>
      <c r="BW619" s="66"/>
      <c r="BX619" s="65"/>
      <c r="BZ619" s="61"/>
      <c r="CA619" s="64"/>
      <c r="CB619" s="63"/>
      <c r="CC619" s="62"/>
      <c r="CE619" s="61"/>
    </row>
    <row r="620" spans="2:83">
      <c r="B620" s="71"/>
      <c r="C620" s="71"/>
      <c r="D620" s="72"/>
      <c r="E620" s="72"/>
      <c r="F620" s="72"/>
      <c r="BO620" s="71"/>
      <c r="BP620" s="64"/>
      <c r="BQ620" s="70"/>
      <c r="BR620" s="69"/>
      <c r="BS620" s="68"/>
      <c r="BT620" s="67"/>
      <c r="BV620" s="66"/>
      <c r="BW620" s="66"/>
      <c r="BX620" s="65"/>
      <c r="BZ620" s="61"/>
      <c r="CA620" s="64"/>
      <c r="CB620" s="63"/>
      <c r="CC620" s="62"/>
      <c r="CE620" s="61"/>
    </row>
    <row r="621" spans="2:83">
      <c r="B621" s="71"/>
      <c r="C621" s="71"/>
      <c r="D621" s="72"/>
      <c r="E621" s="72"/>
      <c r="F621" s="72"/>
      <c r="BO621" s="71"/>
      <c r="BP621" s="64"/>
      <c r="BQ621" s="70"/>
      <c r="BR621" s="69"/>
      <c r="BS621" s="68"/>
      <c r="BT621" s="67"/>
      <c r="BV621" s="66"/>
      <c r="BW621" s="66"/>
      <c r="BX621" s="65"/>
      <c r="BZ621" s="61"/>
      <c r="CA621" s="64"/>
      <c r="CB621" s="63"/>
      <c r="CC621" s="62"/>
      <c r="CE621" s="61"/>
    </row>
    <row r="622" spans="2:83">
      <c r="B622" s="71"/>
      <c r="C622" s="71"/>
      <c r="D622" s="72"/>
      <c r="E622" s="72"/>
      <c r="F622" s="72"/>
      <c r="BO622" s="71"/>
      <c r="BP622" s="64"/>
      <c r="BQ622" s="70"/>
      <c r="BR622" s="69"/>
      <c r="BS622" s="68"/>
      <c r="BT622" s="67"/>
      <c r="BV622" s="66"/>
      <c r="BW622" s="66"/>
      <c r="BX622" s="65"/>
      <c r="BZ622" s="61"/>
      <c r="CA622" s="64"/>
      <c r="CB622" s="63"/>
      <c r="CC622" s="62"/>
      <c r="CE622" s="61"/>
    </row>
    <row r="623" spans="2:83">
      <c r="B623" s="71"/>
      <c r="C623" s="71"/>
      <c r="D623" s="72"/>
      <c r="E623" s="72"/>
      <c r="F623" s="72"/>
      <c r="BO623" s="71"/>
      <c r="BP623" s="64"/>
      <c r="BQ623" s="70"/>
      <c r="BR623" s="69"/>
      <c r="BS623" s="68"/>
      <c r="BT623" s="67"/>
      <c r="BV623" s="66"/>
      <c r="BW623" s="66"/>
      <c r="BX623" s="65"/>
      <c r="BZ623" s="61"/>
      <c r="CA623" s="64"/>
      <c r="CB623" s="63"/>
      <c r="CC623" s="62"/>
      <c r="CE623" s="61"/>
    </row>
    <row r="624" spans="2:83">
      <c r="B624" s="71"/>
      <c r="C624" s="71"/>
      <c r="D624" s="72"/>
      <c r="E624" s="72"/>
      <c r="F624" s="72"/>
      <c r="BO624" s="71"/>
      <c r="BP624" s="64"/>
      <c r="BQ624" s="70"/>
      <c r="BR624" s="69"/>
      <c r="BS624" s="68"/>
      <c r="BT624" s="67"/>
      <c r="BV624" s="66"/>
      <c r="BW624" s="66"/>
      <c r="BX624" s="65"/>
      <c r="BZ624" s="61"/>
      <c r="CA624" s="64"/>
      <c r="CB624" s="63"/>
      <c r="CC624" s="62"/>
      <c r="CE624" s="61"/>
    </row>
    <row r="625" spans="2:83">
      <c r="B625" s="71"/>
      <c r="C625" s="71"/>
      <c r="D625" s="72"/>
      <c r="E625" s="72"/>
      <c r="F625" s="72"/>
      <c r="BO625" s="71"/>
      <c r="BP625" s="64"/>
      <c r="BQ625" s="70"/>
      <c r="BR625" s="69"/>
      <c r="BS625" s="68"/>
      <c r="BT625" s="67"/>
      <c r="BV625" s="66"/>
      <c r="BW625" s="66"/>
      <c r="BX625" s="65"/>
      <c r="BZ625" s="61"/>
      <c r="CA625" s="64"/>
      <c r="CB625" s="63"/>
      <c r="CC625" s="62"/>
      <c r="CE625" s="61"/>
    </row>
    <row r="626" spans="2:83">
      <c r="B626" s="71"/>
      <c r="C626" s="71"/>
      <c r="D626" s="72"/>
      <c r="E626" s="72"/>
      <c r="F626" s="72"/>
      <c r="BO626" s="71"/>
      <c r="BP626" s="64"/>
      <c r="BQ626" s="70"/>
      <c r="BR626" s="69"/>
      <c r="BS626" s="68"/>
      <c r="BT626" s="67"/>
      <c r="BV626" s="66"/>
      <c r="BW626" s="66"/>
      <c r="BX626" s="65"/>
      <c r="BZ626" s="61"/>
      <c r="CA626" s="64"/>
      <c r="CB626" s="63"/>
      <c r="CC626" s="62"/>
      <c r="CE626" s="61"/>
    </row>
    <row r="627" spans="2:83">
      <c r="B627" s="71"/>
      <c r="C627" s="71"/>
      <c r="D627" s="72"/>
      <c r="E627" s="72"/>
      <c r="F627" s="72"/>
      <c r="BO627" s="71"/>
      <c r="BP627" s="64"/>
      <c r="BQ627" s="70"/>
      <c r="BR627" s="69"/>
      <c r="BS627" s="68"/>
      <c r="BT627" s="67"/>
      <c r="BV627" s="66"/>
      <c r="BW627" s="66"/>
      <c r="BX627" s="65"/>
      <c r="BZ627" s="61"/>
      <c r="CA627" s="64"/>
      <c r="CB627" s="63"/>
      <c r="CC627" s="62"/>
      <c r="CE627" s="61"/>
    </row>
    <row r="628" spans="2:83">
      <c r="B628" s="71"/>
      <c r="C628" s="71"/>
      <c r="D628" s="72"/>
      <c r="E628" s="72"/>
      <c r="F628" s="72"/>
      <c r="BO628" s="71"/>
      <c r="BP628" s="64"/>
      <c r="BQ628" s="70"/>
      <c r="BR628" s="69"/>
      <c r="BS628" s="68"/>
      <c r="BT628" s="67"/>
      <c r="BV628" s="66"/>
      <c r="BW628" s="66"/>
      <c r="BX628" s="65"/>
      <c r="BZ628" s="61"/>
      <c r="CA628" s="64"/>
      <c r="CB628" s="63"/>
      <c r="CC628" s="62"/>
      <c r="CE628" s="61"/>
    </row>
    <row r="629" spans="2:83">
      <c r="B629" s="71"/>
      <c r="C629" s="71"/>
      <c r="D629" s="72"/>
      <c r="E629" s="72"/>
      <c r="F629" s="72"/>
      <c r="BO629" s="71"/>
      <c r="BP629" s="64"/>
      <c r="BQ629" s="70"/>
      <c r="BR629" s="69"/>
      <c r="BS629" s="68"/>
      <c r="BT629" s="67"/>
      <c r="BV629" s="66"/>
      <c r="BW629" s="66"/>
      <c r="BX629" s="65"/>
      <c r="BZ629" s="61"/>
      <c r="CA629" s="64"/>
      <c r="CB629" s="63"/>
      <c r="CC629" s="62"/>
      <c r="CE629" s="61"/>
    </row>
    <row r="630" spans="2:83">
      <c r="B630" s="71"/>
      <c r="C630" s="71"/>
      <c r="D630" s="72"/>
      <c r="E630" s="72"/>
      <c r="F630" s="72"/>
      <c r="BO630" s="71"/>
      <c r="BP630" s="64"/>
      <c r="BQ630" s="70"/>
      <c r="BR630" s="69"/>
      <c r="BS630" s="68"/>
      <c r="BT630" s="67"/>
      <c r="BV630" s="66"/>
      <c r="BW630" s="66"/>
      <c r="BX630" s="65"/>
      <c r="BZ630" s="61"/>
      <c r="CA630" s="64"/>
      <c r="CB630" s="63"/>
      <c r="CC630" s="62"/>
      <c r="CE630" s="61"/>
    </row>
    <row r="631" spans="2:83">
      <c r="B631" s="71"/>
      <c r="C631" s="71"/>
      <c r="D631" s="72"/>
      <c r="E631" s="72"/>
      <c r="F631" s="72"/>
      <c r="BO631" s="71"/>
      <c r="BP631" s="64"/>
      <c r="BQ631" s="70"/>
      <c r="BR631" s="69"/>
      <c r="BS631" s="68"/>
      <c r="BT631" s="67"/>
      <c r="BV631" s="66"/>
      <c r="BW631" s="66"/>
      <c r="BX631" s="65"/>
      <c r="BZ631" s="61"/>
      <c r="CA631" s="64"/>
      <c r="CB631" s="63"/>
      <c r="CC631" s="62"/>
      <c r="CE631" s="61"/>
    </row>
    <row r="632" spans="2:83">
      <c r="B632" s="71"/>
      <c r="C632" s="71"/>
      <c r="D632" s="72"/>
      <c r="E632" s="72"/>
      <c r="F632" s="72"/>
      <c r="BO632" s="71"/>
      <c r="BP632" s="64"/>
      <c r="BQ632" s="70"/>
      <c r="BR632" s="69"/>
      <c r="BS632" s="68"/>
      <c r="BT632" s="67"/>
      <c r="BV632" s="66"/>
      <c r="BW632" s="66"/>
      <c r="BX632" s="65"/>
      <c r="BZ632" s="61"/>
      <c r="CA632" s="64"/>
      <c r="CB632" s="63"/>
      <c r="CC632" s="62"/>
      <c r="CE632" s="61"/>
    </row>
    <row r="633" spans="2:83">
      <c r="B633" s="71"/>
      <c r="C633" s="71"/>
      <c r="D633" s="72"/>
      <c r="E633" s="72"/>
      <c r="F633" s="72"/>
      <c r="BO633" s="71"/>
      <c r="BP633" s="64"/>
      <c r="BQ633" s="70"/>
      <c r="BR633" s="69"/>
      <c r="BS633" s="68"/>
      <c r="BT633" s="67"/>
      <c r="BV633" s="66"/>
      <c r="BW633" s="66"/>
      <c r="BX633" s="65"/>
      <c r="BZ633" s="61"/>
      <c r="CA633" s="64"/>
      <c r="CB633" s="63"/>
      <c r="CC633" s="62"/>
      <c r="CE633" s="61"/>
    </row>
    <row r="634" spans="2:83">
      <c r="B634" s="71"/>
      <c r="C634" s="71"/>
      <c r="D634" s="72"/>
      <c r="E634" s="72"/>
      <c r="F634" s="72"/>
      <c r="BO634" s="71"/>
      <c r="BP634" s="64"/>
      <c r="BQ634" s="70"/>
      <c r="BR634" s="69"/>
      <c r="BS634" s="68"/>
      <c r="BT634" s="67"/>
      <c r="BV634" s="66"/>
      <c r="BW634" s="66"/>
      <c r="BX634" s="65"/>
      <c r="BZ634" s="61"/>
      <c r="CA634" s="64"/>
      <c r="CB634" s="63"/>
      <c r="CC634" s="62"/>
      <c r="CE634" s="61"/>
    </row>
    <row r="635" spans="2:83">
      <c r="B635" s="71"/>
      <c r="C635" s="71"/>
      <c r="D635" s="72"/>
      <c r="E635" s="72"/>
      <c r="F635" s="72"/>
      <c r="BO635" s="71"/>
      <c r="BP635" s="64"/>
      <c r="BQ635" s="70"/>
      <c r="BR635" s="69"/>
      <c r="BS635" s="68"/>
      <c r="BT635" s="67"/>
      <c r="BV635" s="66"/>
      <c r="BW635" s="66"/>
      <c r="BX635" s="65"/>
      <c r="BZ635" s="61"/>
      <c r="CA635" s="64"/>
      <c r="CB635" s="63"/>
      <c r="CC635" s="62"/>
      <c r="CE635" s="61"/>
    </row>
    <row r="636" spans="2:83">
      <c r="B636" s="71"/>
      <c r="C636" s="71"/>
      <c r="D636" s="72"/>
      <c r="E636" s="72"/>
      <c r="F636" s="72"/>
      <c r="BO636" s="71"/>
      <c r="BP636" s="64"/>
      <c r="BQ636" s="70"/>
      <c r="BR636" s="69"/>
      <c r="BS636" s="68"/>
      <c r="BT636" s="67"/>
      <c r="BV636" s="66"/>
      <c r="BW636" s="66"/>
      <c r="BX636" s="65"/>
      <c r="BZ636" s="61"/>
      <c r="CA636" s="64"/>
      <c r="CB636" s="63"/>
      <c r="CC636" s="62"/>
      <c r="CE636" s="61"/>
    </row>
    <row r="637" spans="2:83">
      <c r="B637" s="71"/>
      <c r="C637" s="71"/>
      <c r="D637" s="72"/>
      <c r="E637" s="72"/>
      <c r="F637" s="72"/>
      <c r="BO637" s="71"/>
      <c r="BP637" s="64"/>
      <c r="BQ637" s="70"/>
      <c r="BR637" s="69"/>
      <c r="BS637" s="68"/>
      <c r="BT637" s="67"/>
      <c r="BV637" s="66"/>
      <c r="BW637" s="66"/>
      <c r="BX637" s="65"/>
      <c r="BZ637" s="61"/>
      <c r="CA637" s="64"/>
      <c r="CB637" s="63"/>
      <c r="CC637" s="62"/>
      <c r="CE637" s="61"/>
    </row>
    <row r="638" spans="2:83">
      <c r="B638" s="71"/>
      <c r="C638" s="71"/>
      <c r="D638" s="72"/>
      <c r="E638" s="72"/>
      <c r="F638" s="72"/>
      <c r="BO638" s="71"/>
      <c r="BP638" s="64"/>
      <c r="BQ638" s="70"/>
      <c r="BR638" s="69"/>
      <c r="BS638" s="68"/>
      <c r="BT638" s="67"/>
      <c r="BV638" s="66"/>
      <c r="BW638" s="66"/>
      <c r="BX638" s="65"/>
      <c r="BZ638" s="61"/>
      <c r="CA638" s="64"/>
      <c r="CB638" s="63"/>
      <c r="CC638" s="62"/>
      <c r="CE638" s="61"/>
    </row>
    <row r="639" spans="2:83">
      <c r="B639" s="71"/>
      <c r="C639" s="71"/>
      <c r="D639" s="72"/>
      <c r="E639" s="72"/>
      <c r="F639" s="72"/>
      <c r="BO639" s="71"/>
      <c r="BP639" s="64"/>
      <c r="BQ639" s="70"/>
      <c r="BR639" s="69"/>
      <c r="BS639" s="68"/>
      <c r="BT639" s="67"/>
      <c r="BV639" s="66"/>
      <c r="BW639" s="66"/>
      <c r="BX639" s="65"/>
      <c r="BZ639" s="61"/>
      <c r="CA639" s="64"/>
      <c r="CB639" s="63"/>
      <c r="CC639" s="62"/>
      <c r="CE639" s="61"/>
    </row>
    <row r="640" spans="2:83">
      <c r="B640" s="71"/>
      <c r="C640" s="71"/>
      <c r="D640" s="72"/>
      <c r="E640" s="72"/>
      <c r="F640" s="72"/>
      <c r="BO640" s="71"/>
      <c r="BP640" s="64"/>
      <c r="BQ640" s="70"/>
      <c r="BR640" s="69"/>
      <c r="BS640" s="68"/>
      <c r="BT640" s="67"/>
      <c r="BV640" s="66"/>
      <c r="BW640" s="66"/>
      <c r="BX640" s="65"/>
      <c r="BZ640" s="61"/>
      <c r="CA640" s="64"/>
      <c r="CB640" s="63"/>
      <c r="CC640" s="62"/>
      <c r="CE640" s="61"/>
    </row>
    <row r="641" spans="2:83">
      <c r="B641" s="71"/>
      <c r="C641" s="71"/>
      <c r="D641" s="72"/>
      <c r="E641" s="72"/>
      <c r="F641" s="72"/>
      <c r="BO641" s="71"/>
      <c r="BP641" s="64"/>
      <c r="BQ641" s="70"/>
      <c r="BR641" s="69"/>
      <c r="BS641" s="68"/>
      <c r="BT641" s="67"/>
      <c r="BV641" s="66"/>
      <c r="BW641" s="66"/>
      <c r="BX641" s="65"/>
      <c r="BZ641" s="61"/>
      <c r="CA641" s="64"/>
      <c r="CB641" s="63"/>
      <c r="CC641" s="62"/>
      <c r="CE641" s="61"/>
    </row>
    <row r="642" spans="2:83">
      <c r="B642" s="71"/>
      <c r="C642" s="71"/>
      <c r="D642" s="72"/>
      <c r="E642" s="72"/>
      <c r="F642" s="72"/>
      <c r="BO642" s="71"/>
      <c r="BP642" s="64"/>
      <c r="BQ642" s="70"/>
      <c r="BR642" s="69"/>
      <c r="BS642" s="68"/>
      <c r="BT642" s="67"/>
      <c r="BV642" s="66"/>
      <c r="BW642" s="66"/>
      <c r="BX642" s="65"/>
      <c r="BZ642" s="61"/>
      <c r="CA642" s="64"/>
      <c r="CB642" s="63"/>
      <c r="CC642" s="62"/>
      <c r="CE642" s="61"/>
    </row>
    <row r="643" spans="2:83">
      <c r="B643" s="71"/>
      <c r="C643" s="71"/>
      <c r="D643" s="72"/>
      <c r="E643" s="72"/>
      <c r="F643" s="72"/>
      <c r="BO643" s="71"/>
      <c r="BP643" s="64"/>
      <c r="BQ643" s="70"/>
      <c r="BR643" s="69"/>
      <c r="BS643" s="68"/>
      <c r="BT643" s="67"/>
      <c r="BV643" s="66"/>
      <c r="BW643" s="66"/>
      <c r="BX643" s="65"/>
      <c r="BZ643" s="61"/>
      <c r="CA643" s="64"/>
      <c r="CB643" s="63"/>
      <c r="CC643" s="62"/>
      <c r="CE643" s="61"/>
    </row>
    <row r="644" spans="2:83">
      <c r="B644" s="71"/>
      <c r="C644" s="71"/>
      <c r="D644" s="72"/>
      <c r="E644" s="72"/>
      <c r="F644" s="72"/>
      <c r="BO644" s="71"/>
      <c r="BP644" s="64"/>
      <c r="BQ644" s="70"/>
      <c r="BR644" s="69"/>
      <c r="BS644" s="68"/>
      <c r="BT644" s="67"/>
      <c r="BV644" s="66"/>
      <c r="BW644" s="66"/>
      <c r="BX644" s="65"/>
      <c r="BZ644" s="61"/>
      <c r="CA644" s="64"/>
      <c r="CB644" s="63"/>
      <c r="CC644" s="62"/>
      <c r="CE644" s="61"/>
    </row>
    <row r="645" spans="2:83">
      <c r="B645" s="71"/>
      <c r="C645" s="71"/>
      <c r="D645" s="72"/>
      <c r="E645" s="72"/>
      <c r="F645" s="72"/>
      <c r="BO645" s="71"/>
      <c r="BP645" s="64"/>
      <c r="BQ645" s="70"/>
      <c r="BR645" s="69"/>
      <c r="BS645" s="68"/>
      <c r="BT645" s="67"/>
      <c r="BV645" s="66"/>
      <c r="BW645" s="66"/>
      <c r="BX645" s="65"/>
      <c r="BZ645" s="61"/>
      <c r="CA645" s="64"/>
      <c r="CB645" s="63"/>
      <c r="CC645" s="62"/>
      <c r="CE645" s="61"/>
    </row>
    <row r="646" spans="2:83">
      <c r="B646" s="71"/>
      <c r="C646" s="71"/>
      <c r="D646" s="72"/>
      <c r="E646" s="72"/>
      <c r="F646" s="72"/>
      <c r="BO646" s="71"/>
      <c r="BP646" s="64"/>
      <c r="BQ646" s="70"/>
      <c r="BR646" s="69"/>
      <c r="BS646" s="68"/>
      <c r="BT646" s="67"/>
      <c r="BV646" s="66"/>
      <c r="BW646" s="66"/>
      <c r="BX646" s="65"/>
      <c r="BZ646" s="61"/>
      <c r="CA646" s="64"/>
      <c r="CB646" s="63"/>
      <c r="CC646" s="62"/>
      <c r="CE646" s="61"/>
    </row>
    <row r="647" spans="2:83">
      <c r="B647" s="71"/>
      <c r="C647" s="71"/>
      <c r="D647" s="72"/>
      <c r="E647" s="72"/>
      <c r="F647" s="72"/>
      <c r="BO647" s="71"/>
      <c r="BP647" s="64"/>
      <c r="BQ647" s="70"/>
      <c r="BR647" s="69"/>
      <c r="BS647" s="68"/>
      <c r="BT647" s="67"/>
      <c r="BV647" s="66"/>
      <c r="BW647" s="66"/>
      <c r="BX647" s="65"/>
      <c r="BZ647" s="61"/>
      <c r="CA647" s="64"/>
      <c r="CB647" s="63"/>
      <c r="CC647" s="62"/>
      <c r="CE647" s="61"/>
    </row>
    <row r="648" spans="2:83">
      <c r="B648" s="71"/>
      <c r="C648" s="71"/>
      <c r="D648" s="72"/>
      <c r="E648" s="72"/>
      <c r="F648" s="72"/>
      <c r="BO648" s="71"/>
      <c r="BP648" s="64"/>
      <c r="BQ648" s="70"/>
      <c r="BR648" s="69"/>
      <c r="BS648" s="68"/>
      <c r="BT648" s="67"/>
      <c r="BV648" s="66"/>
      <c r="BW648" s="66"/>
      <c r="BX648" s="65"/>
      <c r="BZ648" s="61"/>
      <c r="CA648" s="64"/>
      <c r="CB648" s="63"/>
      <c r="CC648" s="62"/>
      <c r="CE648" s="61"/>
    </row>
    <row r="649" spans="2:83">
      <c r="B649" s="71"/>
      <c r="C649" s="71"/>
      <c r="D649" s="72"/>
      <c r="E649" s="72"/>
      <c r="F649" s="72"/>
      <c r="BO649" s="71"/>
      <c r="BP649" s="64"/>
      <c r="BQ649" s="70"/>
      <c r="BR649" s="69"/>
      <c r="BS649" s="68"/>
      <c r="BT649" s="67"/>
      <c r="BV649" s="66"/>
      <c r="BW649" s="66"/>
      <c r="BX649" s="65"/>
      <c r="BZ649" s="61"/>
      <c r="CA649" s="64"/>
      <c r="CB649" s="63"/>
      <c r="CC649" s="62"/>
      <c r="CE649" s="61"/>
    </row>
    <row r="650" spans="2:83">
      <c r="B650" s="71"/>
      <c r="C650" s="71"/>
      <c r="D650" s="72"/>
      <c r="E650" s="72"/>
      <c r="F650" s="72"/>
      <c r="BO650" s="71"/>
      <c r="BP650" s="64"/>
      <c r="BQ650" s="70"/>
      <c r="BR650" s="69"/>
      <c r="BS650" s="68"/>
      <c r="BT650" s="67"/>
      <c r="BV650" s="66"/>
      <c r="BW650" s="66"/>
      <c r="BX650" s="65"/>
      <c r="BZ650" s="61"/>
      <c r="CA650" s="64"/>
      <c r="CB650" s="63"/>
      <c r="CC650" s="62"/>
      <c r="CE650" s="61"/>
    </row>
    <row r="651" spans="2:83">
      <c r="B651" s="71"/>
      <c r="C651" s="71"/>
      <c r="D651" s="72"/>
      <c r="E651" s="72"/>
      <c r="F651" s="72"/>
      <c r="BO651" s="71"/>
      <c r="BP651" s="64"/>
      <c r="BQ651" s="70"/>
      <c r="BR651" s="69"/>
      <c r="BS651" s="68"/>
      <c r="BT651" s="67"/>
      <c r="BV651" s="66"/>
      <c r="BW651" s="66"/>
      <c r="BX651" s="65"/>
      <c r="BZ651" s="61"/>
      <c r="CA651" s="64"/>
      <c r="CB651" s="63"/>
      <c r="CC651" s="62"/>
      <c r="CE651" s="61"/>
    </row>
    <row r="652" spans="2:83">
      <c r="B652" s="71"/>
      <c r="C652" s="71"/>
      <c r="D652" s="72"/>
      <c r="E652" s="72"/>
      <c r="F652" s="72"/>
      <c r="BO652" s="71"/>
      <c r="BP652" s="64"/>
      <c r="BQ652" s="70"/>
      <c r="BR652" s="69"/>
      <c r="BS652" s="68"/>
      <c r="BT652" s="67"/>
      <c r="BV652" s="66"/>
      <c r="BW652" s="66"/>
      <c r="BX652" s="65"/>
      <c r="BZ652" s="61"/>
      <c r="CA652" s="64"/>
      <c r="CB652" s="63"/>
      <c r="CC652" s="62"/>
      <c r="CE652" s="61"/>
    </row>
    <row r="653" spans="2:83">
      <c r="B653" s="71"/>
      <c r="C653" s="71"/>
      <c r="D653" s="72"/>
      <c r="E653" s="72"/>
      <c r="F653" s="72"/>
      <c r="BO653" s="71"/>
      <c r="BP653" s="64"/>
      <c r="BQ653" s="70"/>
      <c r="BR653" s="69"/>
      <c r="BS653" s="68"/>
      <c r="BT653" s="67"/>
      <c r="BV653" s="66"/>
      <c r="BW653" s="66"/>
      <c r="BX653" s="65"/>
      <c r="BZ653" s="61"/>
      <c r="CA653" s="64"/>
      <c r="CB653" s="63"/>
      <c r="CC653" s="62"/>
      <c r="CE653" s="61"/>
    </row>
    <row r="654" spans="2:83">
      <c r="B654" s="71"/>
      <c r="C654" s="71"/>
      <c r="D654" s="72"/>
      <c r="E654" s="72"/>
      <c r="F654" s="72"/>
      <c r="BO654" s="71"/>
      <c r="BP654" s="64"/>
      <c r="BQ654" s="70"/>
      <c r="BR654" s="69"/>
      <c r="BS654" s="68"/>
      <c r="BT654" s="67"/>
      <c r="BV654" s="66"/>
      <c r="BW654" s="66"/>
      <c r="BX654" s="65"/>
      <c r="BZ654" s="61"/>
      <c r="CA654" s="64"/>
      <c r="CB654" s="63"/>
      <c r="CC654" s="62"/>
      <c r="CE654" s="61"/>
    </row>
    <row r="655" spans="2:83">
      <c r="B655" s="71"/>
      <c r="C655" s="71"/>
      <c r="D655" s="72"/>
      <c r="E655" s="72"/>
      <c r="F655" s="72"/>
      <c r="BO655" s="71"/>
      <c r="BP655" s="64"/>
      <c r="BQ655" s="70"/>
      <c r="BR655" s="69"/>
      <c r="BS655" s="68"/>
      <c r="BT655" s="67"/>
      <c r="BV655" s="66"/>
      <c r="BW655" s="66"/>
      <c r="BX655" s="65"/>
      <c r="BZ655" s="61"/>
      <c r="CA655" s="64"/>
      <c r="CB655" s="63"/>
      <c r="CC655" s="62"/>
      <c r="CE655" s="61"/>
    </row>
    <row r="656" spans="2:83">
      <c r="B656" s="71"/>
      <c r="C656" s="71"/>
      <c r="D656" s="72"/>
      <c r="E656" s="72"/>
      <c r="F656" s="72"/>
      <c r="BO656" s="71"/>
      <c r="BP656" s="64"/>
      <c r="BQ656" s="70"/>
      <c r="BR656" s="69"/>
      <c r="BS656" s="68"/>
      <c r="BT656" s="67"/>
      <c r="BV656" s="66"/>
      <c r="BW656" s="66"/>
      <c r="BX656" s="65"/>
      <c r="BZ656" s="61"/>
      <c r="CA656" s="64"/>
      <c r="CB656" s="63"/>
      <c r="CC656" s="62"/>
      <c r="CE656" s="61"/>
    </row>
    <row r="657" spans="2:83">
      <c r="B657" s="71"/>
      <c r="C657" s="71"/>
      <c r="D657" s="72"/>
      <c r="E657" s="72"/>
      <c r="F657" s="72"/>
      <c r="BO657" s="71"/>
      <c r="BP657" s="64"/>
      <c r="BQ657" s="70"/>
      <c r="BR657" s="69"/>
      <c r="BS657" s="68"/>
      <c r="BT657" s="67"/>
      <c r="BV657" s="66"/>
      <c r="BW657" s="66"/>
      <c r="BX657" s="65"/>
      <c r="BZ657" s="61"/>
      <c r="CA657" s="64"/>
      <c r="CB657" s="63"/>
      <c r="CC657" s="62"/>
      <c r="CE657" s="61"/>
    </row>
    <row r="658" spans="2:83">
      <c r="B658" s="71"/>
      <c r="C658" s="71"/>
      <c r="D658" s="72"/>
      <c r="E658" s="72"/>
      <c r="F658" s="72"/>
      <c r="BO658" s="71"/>
      <c r="BP658" s="64"/>
      <c r="BQ658" s="70"/>
      <c r="BR658" s="69"/>
      <c r="BS658" s="68"/>
      <c r="BT658" s="67"/>
      <c r="BV658" s="66"/>
      <c r="BW658" s="66"/>
      <c r="BX658" s="65"/>
      <c r="BZ658" s="61"/>
      <c r="CA658" s="64"/>
      <c r="CB658" s="63"/>
      <c r="CC658" s="62"/>
      <c r="CE658" s="61"/>
    </row>
    <row r="659" spans="2:83">
      <c r="B659" s="71"/>
      <c r="C659" s="71"/>
      <c r="D659" s="72"/>
      <c r="E659" s="72"/>
      <c r="F659" s="72"/>
      <c r="BO659" s="71"/>
      <c r="BP659" s="64"/>
      <c r="BQ659" s="70"/>
      <c r="BR659" s="69"/>
      <c r="BS659" s="68"/>
      <c r="BT659" s="67"/>
      <c r="BV659" s="66"/>
      <c r="BW659" s="66"/>
      <c r="BX659" s="65"/>
      <c r="BZ659" s="61"/>
      <c r="CA659" s="64"/>
      <c r="CB659" s="63"/>
      <c r="CC659" s="62"/>
      <c r="CE659" s="61"/>
    </row>
    <row r="660" spans="2:83">
      <c r="B660" s="71"/>
      <c r="C660" s="71"/>
      <c r="D660" s="72"/>
      <c r="E660" s="72"/>
      <c r="F660" s="72"/>
      <c r="BO660" s="71"/>
      <c r="BP660" s="64"/>
      <c r="BQ660" s="70"/>
      <c r="BR660" s="69"/>
      <c r="BS660" s="68"/>
      <c r="BT660" s="67"/>
      <c r="BV660" s="66"/>
      <c r="BW660" s="66"/>
      <c r="BX660" s="65"/>
      <c r="BZ660" s="61"/>
      <c r="CA660" s="64"/>
      <c r="CB660" s="63"/>
      <c r="CC660" s="62"/>
      <c r="CE660" s="61"/>
    </row>
    <row r="661" spans="2:83">
      <c r="B661" s="71"/>
      <c r="C661" s="71"/>
      <c r="D661" s="72"/>
      <c r="E661" s="72"/>
      <c r="F661" s="72"/>
      <c r="BO661" s="71"/>
      <c r="BP661" s="64"/>
      <c r="BQ661" s="70"/>
      <c r="BR661" s="69"/>
      <c r="BS661" s="68"/>
      <c r="BT661" s="67"/>
      <c r="BV661" s="66"/>
      <c r="BW661" s="66"/>
      <c r="BX661" s="65"/>
      <c r="BZ661" s="61"/>
      <c r="CA661" s="64"/>
      <c r="CB661" s="63"/>
      <c r="CC661" s="62"/>
      <c r="CE661" s="61"/>
    </row>
    <row r="662" spans="2:83">
      <c r="B662" s="71"/>
      <c r="C662" s="71"/>
      <c r="D662" s="72"/>
      <c r="E662" s="72"/>
      <c r="F662" s="72"/>
      <c r="BO662" s="71"/>
      <c r="BP662" s="64"/>
      <c r="BQ662" s="70"/>
      <c r="BR662" s="69"/>
      <c r="BS662" s="68"/>
      <c r="BT662" s="67"/>
      <c r="BV662" s="66"/>
      <c r="BW662" s="66"/>
      <c r="BX662" s="65"/>
      <c r="BZ662" s="61"/>
      <c r="CA662" s="64"/>
      <c r="CB662" s="63"/>
      <c r="CC662" s="62"/>
      <c r="CE662" s="61"/>
    </row>
    <row r="663" spans="2:83">
      <c r="B663" s="71"/>
      <c r="C663" s="71"/>
      <c r="D663" s="72"/>
      <c r="E663" s="72"/>
      <c r="F663" s="72"/>
      <c r="BO663" s="71"/>
      <c r="BP663" s="64"/>
      <c r="BQ663" s="70"/>
      <c r="BR663" s="69"/>
      <c r="BS663" s="68"/>
      <c r="BT663" s="67"/>
      <c r="BV663" s="66"/>
      <c r="BW663" s="66"/>
      <c r="BX663" s="65"/>
      <c r="BZ663" s="61"/>
      <c r="CA663" s="64"/>
      <c r="CB663" s="63"/>
      <c r="CC663" s="62"/>
      <c r="CE663" s="61"/>
    </row>
    <row r="664" spans="2:83">
      <c r="B664" s="71"/>
      <c r="C664" s="71"/>
      <c r="D664" s="72"/>
      <c r="E664" s="72"/>
      <c r="F664" s="72"/>
      <c r="BO664" s="71"/>
      <c r="BP664" s="64"/>
      <c r="BQ664" s="70"/>
      <c r="BR664" s="69"/>
      <c r="BS664" s="68"/>
      <c r="BT664" s="67"/>
      <c r="BV664" s="66"/>
      <c r="BW664" s="66"/>
      <c r="BX664" s="65"/>
      <c r="BZ664" s="61"/>
      <c r="CA664" s="64"/>
      <c r="CB664" s="63"/>
      <c r="CC664" s="62"/>
      <c r="CE664" s="61"/>
    </row>
    <row r="665" spans="2:83">
      <c r="B665" s="71"/>
      <c r="C665" s="71"/>
      <c r="D665" s="72"/>
      <c r="E665" s="72"/>
      <c r="F665" s="72"/>
      <c r="BO665" s="71"/>
      <c r="BP665" s="64"/>
      <c r="BQ665" s="70"/>
      <c r="BR665" s="69"/>
      <c r="BS665" s="68"/>
      <c r="BT665" s="67"/>
      <c r="BV665" s="66"/>
      <c r="BW665" s="66"/>
      <c r="BX665" s="65"/>
      <c r="BZ665" s="61"/>
      <c r="CA665" s="64"/>
      <c r="CB665" s="63"/>
      <c r="CC665" s="62"/>
      <c r="CE665" s="61"/>
    </row>
    <row r="666" spans="2:83">
      <c r="B666" s="71"/>
      <c r="C666" s="71"/>
      <c r="D666" s="72"/>
      <c r="E666" s="72"/>
      <c r="F666" s="72"/>
      <c r="BO666" s="71"/>
      <c r="BP666" s="64"/>
      <c r="BQ666" s="70"/>
      <c r="BR666" s="69"/>
      <c r="BS666" s="68"/>
      <c r="BT666" s="67"/>
      <c r="BV666" s="66"/>
      <c r="BW666" s="66"/>
      <c r="BX666" s="65"/>
      <c r="BZ666" s="61"/>
      <c r="CA666" s="64"/>
      <c r="CB666" s="63"/>
      <c r="CC666" s="62"/>
      <c r="CE666" s="61"/>
    </row>
    <row r="667" spans="2:83">
      <c r="B667" s="71"/>
      <c r="C667" s="71"/>
      <c r="D667" s="72"/>
      <c r="E667" s="72"/>
      <c r="F667" s="72"/>
      <c r="BO667" s="71"/>
      <c r="BP667" s="64"/>
      <c r="BQ667" s="70"/>
      <c r="BR667" s="69"/>
      <c r="BS667" s="68"/>
      <c r="BT667" s="67"/>
      <c r="BV667" s="66"/>
      <c r="BW667" s="66"/>
      <c r="BX667" s="65"/>
      <c r="BZ667" s="61"/>
      <c r="CA667" s="64"/>
      <c r="CB667" s="63"/>
      <c r="CC667" s="62"/>
      <c r="CE667" s="61"/>
    </row>
    <row r="668" spans="2:83">
      <c r="B668" s="71"/>
      <c r="C668" s="71"/>
      <c r="D668" s="72"/>
      <c r="E668" s="72"/>
      <c r="F668" s="72"/>
      <c r="BO668" s="71"/>
      <c r="BP668" s="64"/>
      <c r="BQ668" s="70"/>
      <c r="BR668" s="69"/>
      <c r="BS668" s="68"/>
      <c r="BT668" s="67"/>
      <c r="BV668" s="66"/>
      <c r="BW668" s="66"/>
      <c r="BX668" s="65"/>
      <c r="BZ668" s="61"/>
      <c r="CA668" s="64"/>
      <c r="CB668" s="63"/>
      <c r="CC668" s="62"/>
      <c r="CE668" s="61"/>
    </row>
    <row r="669" spans="2:83">
      <c r="B669" s="71"/>
      <c r="C669" s="71"/>
      <c r="D669" s="72"/>
      <c r="E669" s="72"/>
      <c r="F669" s="72"/>
      <c r="BO669" s="71"/>
      <c r="BP669" s="64"/>
      <c r="BQ669" s="70"/>
      <c r="BR669" s="69"/>
      <c r="BS669" s="68"/>
      <c r="BT669" s="67"/>
      <c r="BV669" s="66"/>
      <c r="BW669" s="66"/>
      <c r="BX669" s="65"/>
      <c r="BZ669" s="61"/>
      <c r="CA669" s="64"/>
      <c r="CB669" s="63"/>
      <c r="CC669" s="62"/>
      <c r="CE669" s="61"/>
    </row>
    <row r="670" spans="2:83">
      <c r="B670" s="71"/>
      <c r="C670" s="71"/>
      <c r="D670" s="72"/>
      <c r="E670" s="72"/>
      <c r="F670" s="72"/>
      <c r="BO670" s="71"/>
      <c r="BP670" s="64"/>
      <c r="BQ670" s="70"/>
      <c r="BR670" s="69"/>
      <c r="BS670" s="68"/>
      <c r="BT670" s="67"/>
      <c r="BV670" s="66"/>
      <c r="BW670" s="66"/>
      <c r="BX670" s="65"/>
      <c r="BZ670" s="61"/>
      <c r="CA670" s="64"/>
      <c r="CB670" s="63"/>
      <c r="CC670" s="62"/>
      <c r="CE670" s="61"/>
    </row>
    <row r="671" spans="2:83">
      <c r="B671" s="71"/>
      <c r="C671" s="71"/>
      <c r="D671" s="72"/>
      <c r="E671" s="72"/>
      <c r="F671" s="72"/>
      <c r="BO671" s="71"/>
      <c r="BP671" s="64"/>
      <c r="BQ671" s="70"/>
      <c r="BR671" s="69"/>
      <c r="BS671" s="68"/>
      <c r="BT671" s="67"/>
      <c r="BV671" s="66"/>
      <c r="BW671" s="66"/>
      <c r="BX671" s="65"/>
      <c r="BZ671" s="61"/>
      <c r="CA671" s="64"/>
      <c r="CB671" s="63"/>
      <c r="CC671" s="62"/>
      <c r="CE671" s="61"/>
    </row>
    <row r="672" spans="2:83">
      <c r="B672" s="71"/>
      <c r="C672" s="71"/>
      <c r="D672" s="72"/>
      <c r="E672" s="72"/>
      <c r="F672" s="72"/>
      <c r="BO672" s="71"/>
      <c r="BP672" s="64"/>
      <c r="BQ672" s="70"/>
      <c r="BR672" s="69"/>
      <c r="BS672" s="68"/>
      <c r="BT672" s="67"/>
      <c r="BV672" s="66"/>
      <c r="BW672" s="66"/>
      <c r="BX672" s="65"/>
      <c r="BZ672" s="61"/>
      <c r="CA672" s="64"/>
      <c r="CB672" s="63"/>
      <c r="CC672" s="62"/>
      <c r="CE672" s="61"/>
    </row>
    <row r="673" spans="2:83">
      <c r="B673" s="71"/>
      <c r="C673" s="71"/>
      <c r="D673" s="72"/>
      <c r="E673" s="72"/>
      <c r="F673" s="72"/>
      <c r="BO673" s="71"/>
      <c r="BP673" s="64"/>
      <c r="BQ673" s="70"/>
      <c r="BR673" s="69"/>
      <c r="BS673" s="68"/>
      <c r="BT673" s="67"/>
      <c r="BV673" s="66"/>
      <c r="BW673" s="66"/>
      <c r="BX673" s="65"/>
      <c r="BZ673" s="61"/>
      <c r="CA673" s="64"/>
      <c r="CB673" s="63"/>
      <c r="CC673" s="62"/>
      <c r="CE673" s="61"/>
    </row>
    <row r="674" spans="2:83">
      <c r="B674" s="71"/>
      <c r="C674" s="71"/>
      <c r="D674" s="72"/>
      <c r="E674" s="72"/>
      <c r="F674" s="72"/>
      <c r="BO674" s="71"/>
      <c r="BP674" s="64"/>
      <c r="BQ674" s="70"/>
      <c r="BR674" s="69"/>
      <c r="BS674" s="68"/>
      <c r="BT674" s="67"/>
      <c r="BV674" s="66"/>
      <c r="BW674" s="66"/>
      <c r="BX674" s="65"/>
      <c r="BZ674" s="61"/>
      <c r="CA674" s="64"/>
      <c r="CB674" s="63"/>
      <c r="CC674" s="62"/>
      <c r="CE674" s="61"/>
    </row>
    <row r="675" spans="2:83">
      <c r="B675" s="71"/>
      <c r="C675" s="71"/>
      <c r="D675" s="72"/>
      <c r="E675" s="72"/>
      <c r="F675" s="72"/>
      <c r="BO675" s="71"/>
      <c r="BP675" s="64"/>
      <c r="BQ675" s="70"/>
      <c r="BR675" s="69"/>
      <c r="BS675" s="68"/>
      <c r="BT675" s="67"/>
      <c r="BV675" s="66"/>
      <c r="BW675" s="66"/>
      <c r="BX675" s="65"/>
      <c r="BZ675" s="61"/>
      <c r="CA675" s="64"/>
      <c r="CB675" s="63"/>
      <c r="CC675" s="62"/>
      <c r="CE675" s="61"/>
    </row>
    <row r="676" spans="2:83">
      <c r="B676" s="71"/>
      <c r="C676" s="71"/>
      <c r="D676" s="72"/>
      <c r="E676" s="72"/>
      <c r="F676" s="72"/>
      <c r="BO676" s="71"/>
      <c r="BP676" s="64"/>
      <c r="BQ676" s="70"/>
      <c r="BR676" s="69"/>
      <c r="BS676" s="68"/>
      <c r="BT676" s="67"/>
      <c r="BV676" s="66"/>
      <c r="BW676" s="66"/>
      <c r="BX676" s="65"/>
      <c r="BZ676" s="61"/>
      <c r="CA676" s="64"/>
      <c r="CB676" s="63"/>
      <c r="CC676" s="62"/>
      <c r="CE676" s="61"/>
    </row>
    <row r="677" spans="2:83">
      <c r="B677" s="71"/>
      <c r="C677" s="71"/>
      <c r="D677" s="72"/>
      <c r="E677" s="72"/>
      <c r="F677" s="72"/>
      <c r="BO677" s="71"/>
      <c r="BP677" s="64"/>
      <c r="BQ677" s="70"/>
      <c r="BR677" s="69"/>
      <c r="BS677" s="68"/>
      <c r="BT677" s="67"/>
      <c r="BV677" s="66"/>
      <c r="BW677" s="66"/>
      <c r="BX677" s="65"/>
      <c r="BZ677" s="61"/>
      <c r="CA677" s="64"/>
      <c r="CB677" s="63"/>
      <c r="CC677" s="62"/>
      <c r="CE677" s="61"/>
    </row>
    <row r="678" spans="2:83">
      <c r="B678" s="71"/>
      <c r="C678" s="71"/>
      <c r="D678" s="72"/>
      <c r="E678" s="72"/>
      <c r="F678" s="72"/>
      <c r="BO678" s="71"/>
      <c r="BP678" s="64"/>
      <c r="BQ678" s="70"/>
      <c r="BR678" s="69"/>
      <c r="BS678" s="68"/>
      <c r="BT678" s="67"/>
      <c r="BV678" s="66"/>
      <c r="BW678" s="66"/>
      <c r="BX678" s="65"/>
      <c r="BZ678" s="61"/>
      <c r="CA678" s="64"/>
      <c r="CB678" s="63"/>
      <c r="CC678" s="62"/>
      <c r="CE678" s="61"/>
    </row>
    <row r="679" spans="2:83">
      <c r="B679" s="71"/>
      <c r="C679" s="71"/>
      <c r="D679" s="72"/>
      <c r="E679" s="72"/>
      <c r="F679" s="72"/>
      <c r="BO679" s="71"/>
      <c r="BP679" s="64"/>
      <c r="BQ679" s="70"/>
      <c r="BR679" s="69"/>
      <c r="BS679" s="68"/>
      <c r="BT679" s="67"/>
      <c r="BV679" s="66"/>
      <c r="BW679" s="66"/>
      <c r="BX679" s="65"/>
      <c r="BZ679" s="61"/>
      <c r="CA679" s="64"/>
      <c r="CB679" s="63"/>
      <c r="CC679" s="62"/>
      <c r="CE679" s="61"/>
    </row>
    <row r="680" spans="2:83">
      <c r="B680" s="71"/>
      <c r="C680" s="71"/>
      <c r="D680" s="72"/>
      <c r="E680" s="72"/>
      <c r="F680" s="72"/>
      <c r="BO680" s="71"/>
      <c r="BP680" s="64"/>
      <c r="BQ680" s="70"/>
      <c r="BR680" s="69"/>
      <c r="BS680" s="68"/>
      <c r="BT680" s="67"/>
      <c r="BV680" s="66"/>
      <c r="BW680" s="66"/>
      <c r="BX680" s="65"/>
      <c r="BZ680" s="61"/>
      <c r="CA680" s="64"/>
      <c r="CB680" s="63"/>
      <c r="CC680" s="62"/>
      <c r="CE680" s="61"/>
    </row>
    <row r="681" spans="2:83">
      <c r="B681" s="71"/>
      <c r="C681" s="71"/>
      <c r="D681" s="72"/>
      <c r="E681" s="72"/>
      <c r="F681" s="72"/>
      <c r="BO681" s="71"/>
      <c r="BP681" s="64"/>
      <c r="BQ681" s="70"/>
      <c r="BR681" s="69"/>
      <c r="BS681" s="68"/>
      <c r="BT681" s="67"/>
      <c r="BV681" s="66"/>
      <c r="BW681" s="66"/>
      <c r="BX681" s="65"/>
      <c r="BZ681" s="61"/>
      <c r="CA681" s="64"/>
      <c r="CB681" s="63"/>
      <c r="CC681" s="62"/>
      <c r="CE681" s="61"/>
    </row>
    <row r="682" spans="2:83">
      <c r="B682" s="71"/>
      <c r="C682" s="71"/>
      <c r="D682" s="72"/>
      <c r="E682" s="72"/>
      <c r="F682" s="72"/>
      <c r="BO682" s="71"/>
      <c r="BP682" s="64"/>
      <c r="BQ682" s="70"/>
      <c r="BR682" s="69"/>
      <c r="BS682" s="68"/>
      <c r="BT682" s="67"/>
      <c r="BV682" s="66"/>
      <c r="BW682" s="66"/>
      <c r="BX682" s="65"/>
      <c r="BZ682" s="61"/>
      <c r="CA682" s="64"/>
      <c r="CB682" s="63"/>
      <c r="CC682" s="62"/>
      <c r="CE682" s="61"/>
    </row>
    <row r="683" spans="2:83">
      <c r="B683" s="71"/>
      <c r="C683" s="71"/>
      <c r="D683" s="72"/>
      <c r="E683" s="72"/>
      <c r="F683" s="72"/>
      <c r="BO683" s="71"/>
      <c r="BP683" s="64"/>
      <c r="BQ683" s="70"/>
      <c r="BR683" s="69"/>
      <c r="BS683" s="68"/>
      <c r="BT683" s="67"/>
      <c r="BV683" s="66"/>
      <c r="BW683" s="66"/>
      <c r="BX683" s="65"/>
      <c r="BZ683" s="61"/>
      <c r="CA683" s="64"/>
      <c r="CB683" s="63"/>
      <c r="CC683" s="62"/>
      <c r="CE683" s="61"/>
    </row>
    <row r="684" spans="2:83">
      <c r="B684" s="71"/>
      <c r="C684" s="71"/>
      <c r="D684" s="72"/>
      <c r="E684" s="72"/>
      <c r="F684" s="72"/>
      <c r="BO684" s="71"/>
      <c r="BP684" s="64"/>
      <c r="BQ684" s="70"/>
      <c r="BR684" s="69"/>
      <c r="BS684" s="68"/>
      <c r="BT684" s="67"/>
      <c r="BV684" s="66"/>
      <c r="BW684" s="66"/>
      <c r="BX684" s="65"/>
      <c r="BZ684" s="61"/>
      <c r="CA684" s="64"/>
      <c r="CB684" s="63"/>
      <c r="CC684" s="62"/>
      <c r="CE684" s="61"/>
    </row>
    <row r="685" spans="2:83">
      <c r="B685" s="71"/>
      <c r="C685" s="71"/>
      <c r="D685" s="72"/>
      <c r="E685" s="72"/>
      <c r="F685" s="72"/>
      <c r="BO685" s="71"/>
      <c r="BP685" s="64"/>
      <c r="BQ685" s="70"/>
      <c r="BR685" s="69"/>
      <c r="BS685" s="68"/>
      <c r="BT685" s="67"/>
      <c r="BV685" s="66"/>
      <c r="BW685" s="66"/>
      <c r="BX685" s="65"/>
      <c r="BZ685" s="61"/>
      <c r="CA685" s="64"/>
      <c r="CB685" s="63"/>
      <c r="CC685" s="62"/>
      <c r="CE685" s="61"/>
    </row>
    <row r="686" spans="2:83">
      <c r="B686" s="71"/>
      <c r="C686" s="71"/>
      <c r="D686" s="72"/>
      <c r="E686" s="72"/>
      <c r="F686" s="72"/>
      <c r="BO686" s="71"/>
      <c r="BP686" s="64"/>
      <c r="BQ686" s="70"/>
      <c r="BR686" s="69"/>
      <c r="BS686" s="68"/>
      <c r="BT686" s="67"/>
      <c r="BV686" s="66"/>
      <c r="BW686" s="66"/>
      <c r="BX686" s="65"/>
      <c r="BZ686" s="61"/>
      <c r="CA686" s="64"/>
      <c r="CB686" s="63"/>
      <c r="CC686" s="62"/>
      <c r="CE686" s="61"/>
    </row>
    <row r="687" spans="2:83">
      <c r="B687" s="71"/>
      <c r="C687" s="71"/>
      <c r="D687" s="72"/>
      <c r="E687" s="72"/>
      <c r="F687" s="72"/>
      <c r="BO687" s="71"/>
      <c r="BP687" s="64"/>
      <c r="BQ687" s="70"/>
      <c r="BR687" s="69"/>
      <c r="BS687" s="68"/>
      <c r="BT687" s="67"/>
      <c r="BV687" s="66"/>
      <c r="BW687" s="66"/>
      <c r="BX687" s="65"/>
      <c r="BZ687" s="61"/>
      <c r="CA687" s="64"/>
      <c r="CB687" s="63"/>
      <c r="CC687" s="62"/>
      <c r="CE687" s="61"/>
    </row>
    <row r="688" spans="2:83">
      <c r="B688" s="71"/>
      <c r="C688" s="71"/>
      <c r="D688" s="72"/>
      <c r="E688" s="72"/>
      <c r="F688" s="72"/>
      <c r="BO688" s="71"/>
      <c r="BP688" s="64"/>
      <c r="BQ688" s="70"/>
      <c r="BR688" s="69"/>
      <c r="BS688" s="68"/>
      <c r="BT688" s="67"/>
      <c r="BV688" s="66"/>
      <c r="BW688" s="66"/>
      <c r="BX688" s="65"/>
      <c r="BZ688" s="61"/>
      <c r="CA688" s="64"/>
      <c r="CB688" s="63"/>
      <c r="CC688" s="62"/>
      <c r="CE688" s="61"/>
    </row>
    <row r="689" spans="2:83">
      <c r="B689" s="71"/>
      <c r="C689" s="71"/>
      <c r="D689" s="72"/>
      <c r="E689" s="72"/>
      <c r="F689" s="72"/>
      <c r="BO689" s="71"/>
      <c r="BP689" s="64"/>
      <c r="BQ689" s="70"/>
      <c r="BR689" s="69"/>
      <c r="BS689" s="68"/>
      <c r="BT689" s="67"/>
      <c r="BV689" s="66"/>
      <c r="BW689" s="66"/>
      <c r="BX689" s="65"/>
      <c r="BZ689" s="61"/>
      <c r="CA689" s="64"/>
      <c r="CB689" s="63"/>
      <c r="CC689" s="62"/>
      <c r="CE689" s="61"/>
    </row>
    <row r="690" spans="2:83">
      <c r="B690" s="71"/>
      <c r="C690" s="71"/>
      <c r="D690" s="72"/>
      <c r="E690" s="72"/>
      <c r="F690" s="72"/>
      <c r="BO690" s="71"/>
      <c r="BP690" s="64"/>
      <c r="BQ690" s="70"/>
      <c r="BR690" s="69"/>
      <c r="BS690" s="68"/>
      <c r="BT690" s="67"/>
      <c r="BV690" s="66"/>
      <c r="BW690" s="66"/>
      <c r="BX690" s="65"/>
      <c r="BZ690" s="61"/>
      <c r="CA690" s="64"/>
      <c r="CB690" s="63"/>
      <c r="CC690" s="62"/>
      <c r="CE690" s="61"/>
    </row>
    <row r="691" spans="2:83">
      <c r="B691" s="71"/>
      <c r="C691" s="71"/>
      <c r="D691" s="72"/>
      <c r="E691" s="72"/>
      <c r="F691" s="72"/>
      <c r="BO691" s="71"/>
      <c r="BP691" s="64"/>
      <c r="BQ691" s="70"/>
      <c r="BR691" s="69"/>
      <c r="BS691" s="68"/>
      <c r="BT691" s="67"/>
      <c r="BV691" s="66"/>
      <c r="BW691" s="66"/>
      <c r="BX691" s="65"/>
      <c r="BZ691" s="61"/>
      <c r="CA691" s="64"/>
      <c r="CB691" s="63"/>
      <c r="CC691" s="62"/>
      <c r="CE691" s="61"/>
    </row>
    <row r="692" spans="2:83">
      <c r="B692" s="71"/>
      <c r="C692" s="71"/>
      <c r="D692" s="72"/>
      <c r="E692" s="72"/>
      <c r="F692" s="72"/>
      <c r="BO692" s="71"/>
      <c r="BP692" s="64"/>
      <c r="BQ692" s="70"/>
      <c r="BR692" s="69"/>
      <c r="BS692" s="68"/>
      <c r="BT692" s="67"/>
      <c r="BV692" s="66"/>
      <c r="BW692" s="66"/>
      <c r="BX692" s="65"/>
      <c r="BZ692" s="61"/>
      <c r="CA692" s="64"/>
      <c r="CB692" s="63"/>
      <c r="CC692" s="62"/>
      <c r="CE692" s="61"/>
    </row>
    <row r="693" spans="2:83">
      <c r="B693" s="71"/>
      <c r="C693" s="71"/>
      <c r="D693" s="72"/>
      <c r="E693" s="72"/>
      <c r="F693" s="72"/>
      <c r="BO693" s="71"/>
      <c r="BP693" s="64"/>
      <c r="BQ693" s="70"/>
      <c r="BR693" s="69"/>
      <c r="BS693" s="68"/>
      <c r="BT693" s="67"/>
      <c r="BV693" s="66"/>
      <c r="BW693" s="66"/>
      <c r="BX693" s="65"/>
      <c r="BZ693" s="61"/>
      <c r="CA693" s="64"/>
      <c r="CB693" s="63"/>
      <c r="CC693" s="62"/>
      <c r="CE693" s="61"/>
    </row>
    <row r="694" spans="2:83">
      <c r="B694" s="71"/>
      <c r="C694" s="71"/>
      <c r="D694" s="72"/>
      <c r="E694" s="72"/>
      <c r="F694" s="72"/>
      <c r="BO694" s="71"/>
      <c r="BP694" s="64"/>
      <c r="BQ694" s="70"/>
      <c r="BR694" s="69"/>
      <c r="BS694" s="68"/>
      <c r="BT694" s="67"/>
      <c r="BV694" s="66"/>
      <c r="BW694" s="66"/>
      <c r="BX694" s="65"/>
      <c r="BZ694" s="61"/>
      <c r="CA694" s="64"/>
      <c r="CB694" s="63"/>
      <c r="CC694" s="62"/>
      <c r="CE694" s="61"/>
    </row>
    <row r="695" spans="2:83">
      <c r="B695" s="71"/>
      <c r="C695" s="71"/>
      <c r="D695" s="72"/>
      <c r="E695" s="72"/>
      <c r="F695" s="72"/>
      <c r="BO695" s="71"/>
      <c r="BP695" s="64"/>
      <c r="BQ695" s="70"/>
      <c r="BR695" s="69"/>
      <c r="BS695" s="68"/>
      <c r="BT695" s="67"/>
      <c r="BV695" s="66"/>
      <c r="BW695" s="66"/>
      <c r="BX695" s="65"/>
      <c r="BZ695" s="61"/>
      <c r="CA695" s="64"/>
      <c r="CB695" s="63"/>
      <c r="CC695" s="62"/>
      <c r="CE695" s="61"/>
    </row>
    <row r="696" spans="2:83">
      <c r="B696" s="71"/>
      <c r="C696" s="71"/>
      <c r="D696" s="72"/>
      <c r="E696" s="72"/>
      <c r="F696" s="72"/>
      <c r="BO696" s="71"/>
      <c r="BP696" s="64"/>
      <c r="BQ696" s="70"/>
      <c r="BR696" s="69"/>
      <c r="BS696" s="68"/>
      <c r="BT696" s="67"/>
      <c r="BV696" s="66"/>
      <c r="BW696" s="66"/>
      <c r="BX696" s="65"/>
      <c r="BZ696" s="61"/>
      <c r="CA696" s="64"/>
      <c r="CB696" s="63"/>
      <c r="CC696" s="62"/>
      <c r="CE696" s="61"/>
    </row>
    <row r="697" spans="2:83">
      <c r="B697" s="71"/>
      <c r="C697" s="71"/>
      <c r="D697" s="72"/>
      <c r="E697" s="72"/>
      <c r="F697" s="72"/>
      <c r="BO697" s="71"/>
      <c r="BP697" s="64"/>
      <c r="BQ697" s="70"/>
      <c r="BR697" s="69"/>
      <c r="BS697" s="68"/>
      <c r="BT697" s="67"/>
      <c r="BV697" s="66"/>
      <c r="BW697" s="66"/>
      <c r="BX697" s="65"/>
      <c r="BZ697" s="61"/>
      <c r="CA697" s="64"/>
      <c r="CB697" s="63"/>
      <c r="CC697" s="62"/>
      <c r="CE697" s="61"/>
    </row>
    <row r="698" spans="2:83">
      <c r="B698" s="71"/>
      <c r="C698" s="71"/>
      <c r="D698" s="72"/>
      <c r="E698" s="72"/>
      <c r="F698" s="72"/>
      <c r="BO698" s="71"/>
      <c r="BP698" s="64"/>
      <c r="BQ698" s="70"/>
      <c r="BR698" s="69"/>
      <c r="BS698" s="68"/>
      <c r="BT698" s="67"/>
      <c r="BV698" s="66"/>
      <c r="BW698" s="66"/>
      <c r="BX698" s="65"/>
      <c r="BZ698" s="61"/>
      <c r="CA698" s="64"/>
      <c r="CB698" s="63"/>
      <c r="CC698" s="62"/>
      <c r="CE698" s="61"/>
    </row>
    <row r="699" spans="2:83">
      <c r="B699" s="71"/>
      <c r="C699" s="71"/>
      <c r="D699" s="72"/>
      <c r="E699" s="72"/>
      <c r="F699" s="72"/>
      <c r="BO699" s="71"/>
      <c r="BP699" s="64"/>
      <c r="BQ699" s="70"/>
      <c r="BR699" s="69"/>
      <c r="BS699" s="68"/>
      <c r="BT699" s="67"/>
      <c r="BV699" s="66"/>
      <c r="BW699" s="66"/>
      <c r="BX699" s="65"/>
      <c r="BZ699" s="61"/>
      <c r="CA699" s="64"/>
      <c r="CB699" s="63"/>
      <c r="CC699" s="62"/>
      <c r="CE699" s="61"/>
    </row>
    <row r="700" spans="2:83">
      <c r="B700" s="71"/>
      <c r="C700" s="71"/>
      <c r="D700" s="72"/>
      <c r="E700" s="72"/>
      <c r="F700" s="72"/>
      <c r="BO700" s="71"/>
      <c r="BP700" s="64"/>
      <c r="BQ700" s="70"/>
      <c r="BR700" s="69"/>
      <c r="BS700" s="68"/>
      <c r="BT700" s="67"/>
      <c r="BV700" s="66"/>
      <c r="BW700" s="66"/>
      <c r="BX700" s="65"/>
      <c r="BZ700" s="61"/>
      <c r="CA700" s="64"/>
      <c r="CB700" s="63"/>
      <c r="CC700" s="62"/>
      <c r="CE700" s="61"/>
    </row>
    <row r="701" spans="2:83">
      <c r="B701" s="71"/>
      <c r="C701" s="71"/>
      <c r="D701" s="72"/>
      <c r="E701" s="72"/>
      <c r="F701" s="72"/>
      <c r="BO701" s="71"/>
      <c r="BP701" s="64"/>
      <c r="BQ701" s="70"/>
      <c r="BR701" s="69"/>
      <c r="BS701" s="68"/>
      <c r="BT701" s="67"/>
      <c r="BV701" s="66"/>
      <c r="BW701" s="66"/>
      <c r="BX701" s="65"/>
      <c r="BZ701" s="61"/>
      <c r="CA701" s="64"/>
      <c r="CB701" s="63"/>
      <c r="CC701" s="62"/>
      <c r="CE701" s="61"/>
    </row>
    <row r="702" spans="2:83">
      <c r="B702" s="71"/>
      <c r="C702" s="71"/>
      <c r="D702" s="72"/>
      <c r="E702" s="72"/>
      <c r="F702" s="72"/>
      <c r="BO702" s="71"/>
      <c r="BP702" s="64"/>
      <c r="BQ702" s="70"/>
      <c r="BR702" s="69"/>
      <c r="BS702" s="68"/>
      <c r="BT702" s="67"/>
      <c r="BV702" s="66"/>
      <c r="BW702" s="66"/>
      <c r="BX702" s="65"/>
      <c r="BZ702" s="61"/>
      <c r="CA702" s="64"/>
      <c r="CB702" s="63"/>
      <c r="CC702" s="62"/>
      <c r="CE702" s="61"/>
    </row>
    <row r="703" spans="2:83">
      <c r="B703" s="71"/>
      <c r="C703" s="71"/>
      <c r="D703" s="72"/>
      <c r="E703" s="72"/>
      <c r="F703" s="72"/>
      <c r="BO703" s="71"/>
      <c r="BP703" s="64"/>
      <c r="BQ703" s="70"/>
      <c r="BR703" s="69"/>
      <c r="BS703" s="68"/>
      <c r="BT703" s="67"/>
      <c r="BV703" s="66"/>
      <c r="BW703" s="66"/>
      <c r="BX703" s="65"/>
      <c r="BZ703" s="61"/>
      <c r="CA703" s="64"/>
      <c r="CB703" s="63"/>
      <c r="CC703" s="62"/>
      <c r="CE703" s="61"/>
    </row>
    <row r="704" spans="2:83">
      <c r="B704" s="71"/>
      <c r="C704" s="71"/>
      <c r="D704" s="72"/>
      <c r="E704" s="72"/>
      <c r="F704" s="72"/>
      <c r="BO704" s="71"/>
      <c r="BP704" s="64"/>
      <c r="BQ704" s="70"/>
      <c r="BR704" s="69"/>
      <c r="BS704" s="68"/>
      <c r="BT704" s="67"/>
      <c r="BV704" s="66"/>
      <c r="BW704" s="66"/>
      <c r="BX704" s="65"/>
      <c r="BZ704" s="61"/>
      <c r="CA704" s="64"/>
      <c r="CB704" s="63"/>
      <c r="CC704" s="62"/>
      <c r="CE704" s="61"/>
    </row>
    <row r="705" spans="2:83">
      <c r="B705" s="71"/>
      <c r="C705" s="71"/>
      <c r="D705" s="72"/>
      <c r="E705" s="72"/>
      <c r="F705" s="72"/>
      <c r="BO705" s="71"/>
      <c r="BP705" s="64"/>
      <c r="BQ705" s="70"/>
      <c r="BR705" s="69"/>
      <c r="BS705" s="68"/>
      <c r="BT705" s="67"/>
      <c r="BV705" s="66"/>
      <c r="BW705" s="66"/>
      <c r="BX705" s="65"/>
      <c r="BZ705" s="61"/>
      <c r="CA705" s="64"/>
      <c r="CB705" s="63"/>
      <c r="CC705" s="62"/>
      <c r="CE705" s="61"/>
    </row>
    <row r="706" spans="2:83">
      <c r="B706" s="71"/>
      <c r="C706" s="71"/>
      <c r="D706" s="72"/>
      <c r="E706" s="72"/>
      <c r="F706" s="72"/>
      <c r="BO706" s="71"/>
      <c r="BP706" s="64"/>
      <c r="BQ706" s="70"/>
      <c r="BR706" s="69"/>
      <c r="BS706" s="68"/>
      <c r="BT706" s="67"/>
      <c r="BV706" s="66"/>
      <c r="BW706" s="66"/>
      <c r="BX706" s="65"/>
      <c r="BZ706" s="61"/>
      <c r="CA706" s="64"/>
      <c r="CB706" s="63"/>
      <c r="CC706" s="62"/>
      <c r="CE706" s="61"/>
    </row>
    <row r="707" spans="2:83">
      <c r="B707" s="71"/>
      <c r="C707" s="71"/>
      <c r="D707" s="72"/>
      <c r="E707" s="72"/>
      <c r="F707" s="72"/>
      <c r="BO707" s="71"/>
      <c r="BP707" s="64"/>
      <c r="BQ707" s="70"/>
      <c r="BR707" s="69"/>
      <c r="BS707" s="68"/>
      <c r="BT707" s="67"/>
      <c r="BV707" s="66"/>
      <c r="BW707" s="66"/>
      <c r="BX707" s="65"/>
      <c r="BZ707" s="61"/>
      <c r="CA707" s="64"/>
      <c r="CB707" s="63"/>
      <c r="CC707" s="62"/>
      <c r="CE707" s="61"/>
    </row>
    <row r="708" spans="2:83">
      <c r="B708" s="71"/>
      <c r="C708" s="71"/>
      <c r="D708" s="72"/>
      <c r="E708" s="72"/>
      <c r="F708" s="72"/>
      <c r="BO708" s="71"/>
      <c r="BP708" s="64"/>
      <c r="BQ708" s="70"/>
      <c r="BR708" s="69"/>
      <c r="BS708" s="68"/>
      <c r="BT708" s="67"/>
      <c r="BV708" s="66"/>
      <c r="BW708" s="66"/>
      <c r="BX708" s="65"/>
      <c r="BZ708" s="61"/>
      <c r="CA708" s="64"/>
      <c r="CB708" s="63"/>
      <c r="CC708" s="62"/>
      <c r="CE708" s="61"/>
    </row>
    <row r="709" spans="2:83">
      <c r="B709" s="71"/>
      <c r="C709" s="71"/>
      <c r="D709" s="72"/>
      <c r="E709" s="72"/>
      <c r="F709" s="72"/>
      <c r="BO709" s="71"/>
      <c r="BP709" s="64"/>
      <c r="BQ709" s="70"/>
      <c r="BR709" s="69"/>
      <c r="BS709" s="68"/>
      <c r="BT709" s="67"/>
      <c r="BV709" s="66"/>
      <c r="BW709" s="66"/>
      <c r="BX709" s="65"/>
      <c r="BZ709" s="61"/>
      <c r="CA709" s="64"/>
      <c r="CB709" s="63"/>
      <c r="CC709" s="62"/>
      <c r="CE709" s="61"/>
    </row>
    <row r="710" spans="2:83">
      <c r="B710" s="71"/>
      <c r="C710" s="71"/>
      <c r="D710" s="72"/>
      <c r="E710" s="72"/>
      <c r="F710" s="72"/>
      <c r="BO710" s="71"/>
      <c r="BP710" s="64"/>
      <c r="BQ710" s="70"/>
      <c r="BR710" s="69"/>
      <c r="BS710" s="68"/>
      <c r="BT710" s="67"/>
      <c r="BV710" s="66"/>
      <c r="BW710" s="66"/>
      <c r="BX710" s="65"/>
      <c r="BZ710" s="61"/>
      <c r="CA710" s="64"/>
      <c r="CB710" s="63"/>
      <c r="CC710" s="62"/>
      <c r="CE710" s="61"/>
    </row>
    <row r="711" spans="2:83">
      <c r="B711" s="71"/>
      <c r="C711" s="71"/>
      <c r="D711" s="72"/>
      <c r="E711" s="72"/>
      <c r="F711" s="72"/>
      <c r="BO711" s="71"/>
      <c r="BP711" s="64"/>
      <c r="BQ711" s="70"/>
      <c r="BR711" s="69"/>
      <c r="BS711" s="68"/>
      <c r="BT711" s="67"/>
      <c r="BV711" s="66"/>
      <c r="BW711" s="66"/>
      <c r="BX711" s="65"/>
      <c r="BZ711" s="61"/>
      <c r="CA711" s="64"/>
      <c r="CB711" s="63"/>
      <c r="CC711" s="62"/>
      <c r="CE711" s="61"/>
    </row>
    <row r="712" spans="2:83">
      <c r="B712" s="71"/>
      <c r="C712" s="71"/>
      <c r="D712" s="72"/>
      <c r="E712" s="72"/>
      <c r="F712" s="72"/>
      <c r="BO712" s="71"/>
      <c r="BP712" s="64"/>
      <c r="BQ712" s="70"/>
      <c r="BR712" s="69"/>
      <c r="BS712" s="68"/>
      <c r="BT712" s="67"/>
      <c r="BV712" s="66"/>
      <c r="BW712" s="66"/>
      <c r="BX712" s="65"/>
      <c r="BZ712" s="61"/>
      <c r="CA712" s="64"/>
      <c r="CB712" s="63"/>
      <c r="CC712" s="62"/>
      <c r="CE712" s="61"/>
    </row>
    <row r="713" spans="2:83">
      <c r="B713" s="71"/>
      <c r="C713" s="71"/>
      <c r="D713" s="72"/>
      <c r="E713" s="72"/>
      <c r="F713" s="72"/>
      <c r="BO713" s="71"/>
      <c r="BP713" s="64"/>
      <c r="BQ713" s="70"/>
      <c r="BR713" s="69"/>
      <c r="BS713" s="68"/>
      <c r="BT713" s="67"/>
      <c r="BV713" s="66"/>
      <c r="BW713" s="66"/>
      <c r="BX713" s="65"/>
      <c r="BZ713" s="61"/>
      <c r="CA713" s="64"/>
      <c r="CB713" s="63"/>
      <c r="CC713" s="62"/>
      <c r="CE713" s="61"/>
    </row>
    <row r="714" spans="2:83">
      <c r="B714" s="71"/>
      <c r="C714" s="71"/>
      <c r="D714" s="72"/>
      <c r="E714" s="72"/>
      <c r="F714" s="72"/>
      <c r="BO714" s="71"/>
      <c r="BP714" s="64"/>
      <c r="BQ714" s="70"/>
      <c r="BR714" s="69"/>
      <c r="BS714" s="68"/>
      <c r="BT714" s="67"/>
      <c r="BV714" s="66"/>
      <c r="BW714" s="66"/>
      <c r="BX714" s="65"/>
      <c r="BZ714" s="61"/>
      <c r="CA714" s="64"/>
      <c r="CB714" s="63"/>
      <c r="CC714" s="62"/>
      <c r="CE714" s="61"/>
    </row>
    <row r="715" spans="2:83">
      <c r="B715" s="71"/>
      <c r="C715" s="71"/>
      <c r="D715" s="72"/>
      <c r="E715" s="72"/>
      <c r="F715" s="72"/>
      <c r="BO715" s="71"/>
      <c r="BP715" s="64"/>
      <c r="BQ715" s="70"/>
      <c r="BR715" s="69"/>
      <c r="BS715" s="68"/>
      <c r="BT715" s="67"/>
      <c r="BV715" s="66"/>
      <c r="BW715" s="66"/>
      <c r="BX715" s="65"/>
      <c r="BZ715" s="61"/>
      <c r="CA715" s="64"/>
      <c r="CB715" s="63"/>
      <c r="CC715" s="62"/>
      <c r="CE715" s="61"/>
    </row>
    <row r="716" spans="2:83">
      <c r="B716" s="71"/>
      <c r="C716" s="71"/>
      <c r="D716" s="72"/>
      <c r="E716" s="72"/>
      <c r="F716" s="72"/>
      <c r="BO716" s="71"/>
      <c r="BP716" s="64"/>
      <c r="BQ716" s="70"/>
      <c r="BR716" s="69"/>
      <c r="BS716" s="68"/>
      <c r="BT716" s="67"/>
      <c r="BV716" s="66"/>
      <c r="BW716" s="66"/>
      <c r="BX716" s="65"/>
      <c r="BZ716" s="61"/>
      <c r="CA716" s="64"/>
      <c r="CB716" s="63"/>
      <c r="CC716" s="62"/>
      <c r="CE716" s="61"/>
    </row>
    <row r="717" spans="2:83">
      <c r="B717" s="71"/>
      <c r="C717" s="71"/>
      <c r="D717" s="72"/>
      <c r="E717" s="72"/>
      <c r="F717" s="72"/>
      <c r="BO717" s="71"/>
      <c r="BP717" s="64"/>
      <c r="BQ717" s="70"/>
      <c r="BR717" s="69"/>
      <c r="BS717" s="68"/>
      <c r="BT717" s="67"/>
      <c r="BV717" s="66"/>
      <c r="BW717" s="66"/>
      <c r="BX717" s="65"/>
      <c r="BZ717" s="61"/>
      <c r="CA717" s="64"/>
      <c r="CB717" s="63"/>
      <c r="CC717" s="62"/>
      <c r="CE717" s="61"/>
    </row>
    <row r="718" spans="2:83">
      <c r="B718" s="71"/>
      <c r="C718" s="71"/>
      <c r="D718" s="72"/>
      <c r="E718" s="72"/>
      <c r="F718" s="72"/>
      <c r="BO718" s="71"/>
      <c r="BP718" s="64"/>
      <c r="BQ718" s="70"/>
      <c r="BR718" s="69"/>
      <c r="BS718" s="68"/>
      <c r="BT718" s="67"/>
      <c r="BV718" s="66"/>
      <c r="BW718" s="66"/>
      <c r="BX718" s="65"/>
      <c r="BZ718" s="61"/>
      <c r="CA718" s="64"/>
      <c r="CB718" s="63"/>
      <c r="CC718" s="62"/>
      <c r="CE718" s="61"/>
    </row>
    <row r="719" spans="2:83">
      <c r="B719" s="71"/>
      <c r="C719" s="71"/>
      <c r="D719" s="72"/>
      <c r="E719" s="72"/>
      <c r="F719" s="72"/>
      <c r="BO719" s="71"/>
      <c r="BP719" s="64"/>
      <c r="BQ719" s="70"/>
      <c r="BR719" s="69"/>
      <c r="BS719" s="68"/>
      <c r="BT719" s="67"/>
      <c r="BV719" s="66"/>
      <c r="BW719" s="66"/>
      <c r="BX719" s="65"/>
      <c r="BZ719" s="61"/>
      <c r="CA719" s="64"/>
      <c r="CB719" s="63"/>
      <c r="CC719" s="62"/>
      <c r="CE719" s="61"/>
    </row>
    <row r="720" spans="2:83">
      <c r="B720" s="71"/>
      <c r="C720" s="71"/>
      <c r="D720" s="72"/>
      <c r="E720" s="72"/>
      <c r="F720" s="72"/>
      <c r="BO720" s="71"/>
      <c r="BP720" s="64"/>
      <c r="BQ720" s="70"/>
      <c r="BR720" s="69"/>
      <c r="BS720" s="68"/>
      <c r="BT720" s="67"/>
      <c r="BV720" s="66"/>
      <c r="BW720" s="66"/>
      <c r="BX720" s="65"/>
      <c r="BZ720" s="61"/>
      <c r="CA720" s="64"/>
      <c r="CB720" s="63"/>
      <c r="CC720" s="62"/>
      <c r="CE720" s="61"/>
    </row>
    <row r="721" spans="2:83">
      <c r="B721" s="71"/>
      <c r="C721" s="71"/>
      <c r="D721" s="72"/>
      <c r="E721" s="72"/>
      <c r="F721" s="72"/>
      <c r="BO721" s="71"/>
      <c r="BP721" s="64"/>
      <c r="BQ721" s="70"/>
      <c r="BR721" s="69"/>
      <c r="BS721" s="68"/>
      <c r="BT721" s="67"/>
      <c r="BV721" s="66"/>
      <c r="BW721" s="66"/>
      <c r="BX721" s="65"/>
      <c r="BZ721" s="61"/>
      <c r="CA721" s="64"/>
      <c r="CB721" s="63"/>
      <c r="CC721" s="62"/>
      <c r="CE721" s="61"/>
    </row>
    <row r="722" spans="2:83">
      <c r="B722" s="71"/>
      <c r="C722" s="71"/>
      <c r="D722" s="72"/>
      <c r="E722" s="72"/>
      <c r="F722" s="72"/>
      <c r="BO722" s="71"/>
      <c r="BP722" s="64"/>
      <c r="BQ722" s="70"/>
      <c r="BR722" s="69"/>
      <c r="BS722" s="68"/>
      <c r="BT722" s="67"/>
      <c r="BV722" s="66"/>
      <c r="BW722" s="66"/>
      <c r="BX722" s="65"/>
      <c r="BZ722" s="61"/>
      <c r="CA722" s="64"/>
      <c r="CB722" s="63"/>
      <c r="CC722" s="62"/>
      <c r="CE722" s="61"/>
    </row>
    <row r="723" spans="2:83">
      <c r="B723" s="71"/>
      <c r="C723" s="71"/>
      <c r="D723" s="72"/>
      <c r="E723" s="72"/>
      <c r="F723" s="72"/>
      <c r="BO723" s="71"/>
      <c r="BP723" s="64"/>
      <c r="BQ723" s="70"/>
      <c r="BR723" s="69"/>
      <c r="BS723" s="68"/>
      <c r="BT723" s="67"/>
      <c r="BV723" s="66"/>
      <c r="BW723" s="66"/>
      <c r="BX723" s="65"/>
      <c r="BZ723" s="61"/>
      <c r="CA723" s="64"/>
      <c r="CB723" s="63"/>
      <c r="CC723" s="62"/>
      <c r="CE723" s="61"/>
    </row>
    <row r="724" spans="2:83">
      <c r="B724" s="71"/>
      <c r="C724" s="71"/>
      <c r="D724" s="72"/>
      <c r="E724" s="72"/>
      <c r="F724" s="72"/>
      <c r="BO724" s="71"/>
      <c r="BP724" s="64"/>
      <c r="BQ724" s="70"/>
      <c r="BR724" s="69"/>
      <c r="BS724" s="68"/>
      <c r="BT724" s="67"/>
      <c r="BV724" s="66"/>
      <c r="BW724" s="66"/>
      <c r="BX724" s="65"/>
      <c r="BZ724" s="61"/>
      <c r="CA724" s="64"/>
      <c r="CB724" s="63"/>
      <c r="CC724" s="62"/>
      <c r="CE724" s="61"/>
    </row>
    <row r="725" spans="2:83">
      <c r="B725" s="71"/>
      <c r="C725" s="71"/>
      <c r="D725" s="72"/>
      <c r="E725" s="72"/>
      <c r="F725" s="72"/>
      <c r="BO725" s="71"/>
      <c r="BP725" s="64"/>
      <c r="BQ725" s="70"/>
      <c r="BR725" s="69"/>
      <c r="BS725" s="68"/>
      <c r="BT725" s="67"/>
      <c r="BV725" s="66"/>
      <c r="BW725" s="66"/>
      <c r="BX725" s="65"/>
      <c r="BZ725" s="61"/>
      <c r="CA725" s="64"/>
      <c r="CB725" s="63"/>
      <c r="CC725" s="62"/>
      <c r="CE725" s="61"/>
    </row>
    <row r="726" spans="2:83">
      <c r="B726" s="71"/>
      <c r="C726" s="71"/>
      <c r="D726" s="72"/>
      <c r="E726" s="72"/>
      <c r="F726" s="72"/>
      <c r="BO726" s="71"/>
      <c r="BP726" s="64"/>
      <c r="BQ726" s="70"/>
      <c r="BR726" s="69"/>
      <c r="BS726" s="68"/>
      <c r="BT726" s="67"/>
      <c r="BV726" s="66"/>
      <c r="BW726" s="66"/>
      <c r="BX726" s="65"/>
      <c r="BZ726" s="61"/>
      <c r="CA726" s="64"/>
      <c r="CB726" s="63"/>
      <c r="CC726" s="62"/>
      <c r="CE726" s="61"/>
    </row>
    <row r="727" spans="2:83">
      <c r="B727" s="71"/>
      <c r="C727" s="71"/>
      <c r="D727" s="72"/>
      <c r="E727" s="72"/>
      <c r="F727" s="72"/>
      <c r="BO727" s="71"/>
      <c r="BP727" s="64"/>
      <c r="BQ727" s="70"/>
      <c r="BR727" s="69"/>
      <c r="BS727" s="68"/>
      <c r="BT727" s="67"/>
      <c r="BV727" s="66"/>
      <c r="BW727" s="66"/>
      <c r="BX727" s="65"/>
      <c r="BZ727" s="61"/>
      <c r="CA727" s="64"/>
      <c r="CB727" s="63"/>
      <c r="CC727" s="62"/>
      <c r="CE727" s="61"/>
    </row>
    <row r="728" spans="2:83">
      <c r="B728" s="71"/>
      <c r="C728" s="71"/>
      <c r="D728" s="72"/>
      <c r="E728" s="72"/>
      <c r="F728" s="72"/>
      <c r="BO728" s="71"/>
      <c r="BP728" s="64"/>
      <c r="BQ728" s="70"/>
      <c r="BR728" s="69"/>
      <c r="BS728" s="68"/>
      <c r="BT728" s="67"/>
      <c r="BV728" s="66"/>
      <c r="BW728" s="66"/>
      <c r="BX728" s="65"/>
      <c r="BZ728" s="61"/>
      <c r="CA728" s="64"/>
      <c r="CB728" s="63"/>
      <c r="CC728" s="62"/>
      <c r="CE728" s="61"/>
    </row>
    <row r="729" spans="2:83">
      <c r="B729" s="71"/>
      <c r="C729" s="71"/>
      <c r="D729" s="72"/>
      <c r="E729" s="72"/>
      <c r="F729" s="72"/>
      <c r="BO729" s="71"/>
      <c r="BP729" s="64"/>
      <c r="BQ729" s="70"/>
      <c r="BR729" s="69"/>
      <c r="BS729" s="68"/>
      <c r="BT729" s="67"/>
      <c r="BV729" s="66"/>
      <c r="BW729" s="66"/>
      <c r="BX729" s="65"/>
      <c r="BZ729" s="61"/>
      <c r="CA729" s="64"/>
      <c r="CB729" s="63"/>
      <c r="CC729" s="62"/>
      <c r="CE729" s="61"/>
    </row>
    <row r="730" spans="2:83">
      <c r="B730" s="71"/>
      <c r="C730" s="71"/>
      <c r="D730" s="72"/>
      <c r="E730" s="72"/>
      <c r="F730" s="72"/>
      <c r="BO730" s="71"/>
      <c r="BP730" s="64"/>
      <c r="BQ730" s="70"/>
      <c r="BR730" s="69"/>
      <c r="BS730" s="68"/>
      <c r="BT730" s="67"/>
      <c r="BV730" s="66"/>
      <c r="BW730" s="66"/>
      <c r="BX730" s="65"/>
      <c r="BZ730" s="61"/>
      <c r="CA730" s="64"/>
      <c r="CB730" s="63"/>
      <c r="CC730" s="62"/>
      <c r="CE730" s="61"/>
    </row>
    <row r="731" spans="2:83">
      <c r="B731" s="71"/>
      <c r="C731" s="71"/>
      <c r="D731" s="72"/>
      <c r="E731" s="72"/>
      <c r="F731" s="72"/>
      <c r="BO731" s="71"/>
      <c r="BP731" s="64"/>
      <c r="BQ731" s="70"/>
      <c r="BR731" s="69"/>
      <c r="BS731" s="68"/>
      <c r="BT731" s="67"/>
      <c r="BV731" s="66"/>
      <c r="BW731" s="66"/>
      <c r="BX731" s="65"/>
      <c r="BZ731" s="61"/>
      <c r="CA731" s="64"/>
      <c r="CB731" s="63"/>
      <c r="CC731" s="62"/>
      <c r="CE731" s="61"/>
    </row>
    <row r="732" spans="2:83">
      <c r="B732" s="71"/>
      <c r="C732" s="71"/>
      <c r="D732" s="72"/>
      <c r="E732" s="72"/>
      <c r="F732" s="72"/>
      <c r="BO732" s="71"/>
      <c r="BP732" s="64"/>
      <c r="BQ732" s="70"/>
      <c r="BR732" s="69"/>
      <c r="BS732" s="68"/>
      <c r="BT732" s="67"/>
      <c r="BV732" s="66"/>
      <c r="BW732" s="66"/>
      <c r="BX732" s="65"/>
      <c r="BZ732" s="61"/>
      <c r="CA732" s="64"/>
      <c r="CB732" s="63"/>
      <c r="CC732" s="62"/>
      <c r="CE732" s="61"/>
    </row>
    <row r="733" spans="2:83">
      <c r="B733" s="71"/>
      <c r="C733" s="71"/>
      <c r="D733" s="72"/>
      <c r="E733" s="72"/>
      <c r="F733" s="72"/>
      <c r="BO733" s="71"/>
      <c r="BP733" s="64"/>
      <c r="BQ733" s="70"/>
      <c r="BR733" s="69"/>
      <c r="BS733" s="68"/>
      <c r="BT733" s="67"/>
      <c r="BV733" s="66"/>
      <c r="BW733" s="66"/>
      <c r="BX733" s="65"/>
      <c r="BZ733" s="61"/>
      <c r="CA733" s="64"/>
      <c r="CB733" s="63"/>
      <c r="CC733" s="62"/>
      <c r="CE733" s="61"/>
    </row>
    <row r="734" spans="2:83">
      <c r="B734" s="71"/>
      <c r="C734" s="71"/>
      <c r="D734" s="72"/>
      <c r="E734" s="72"/>
      <c r="F734" s="72"/>
      <c r="BO734" s="71"/>
      <c r="BP734" s="64"/>
      <c r="BQ734" s="70"/>
      <c r="BR734" s="69"/>
      <c r="BS734" s="68"/>
      <c r="BT734" s="67"/>
      <c r="BV734" s="66"/>
      <c r="BW734" s="66"/>
      <c r="BX734" s="65"/>
      <c r="BZ734" s="61"/>
      <c r="CA734" s="64"/>
      <c r="CB734" s="63"/>
      <c r="CC734" s="62"/>
      <c r="CE734" s="61"/>
    </row>
    <row r="735" spans="2:83">
      <c r="B735" s="71"/>
      <c r="C735" s="71"/>
      <c r="D735" s="72"/>
      <c r="E735" s="72"/>
      <c r="F735" s="72"/>
      <c r="BO735" s="71"/>
      <c r="BP735" s="64"/>
      <c r="BQ735" s="70"/>
      <c r="BR735" s="69"/>
      <c r="BS735" s="68"/>
      <c r="BT735" s="67"/>
      <c r="BV735" s="66"/>
      <c r="BW735" s="66"/>
      <c r="BX735" s="65"/>
      <c r="BZ735" s="61"/>
      <c r="CA735" s="64"/>
      <c r="CB735" s="63"/>
      <c r="CC735" s="62"/>
      <c r="CE735" s="61"/>
    </row>
    <row r="736" spans="2:83">
      <c r="B736" s="71"/>
      <c r="C736" s="71"/>
      <c r="D736" s="72"/>
      <c r="E736" s="72"/>
      <c r="F736" s="72"/>
      <c r="BO736" s="71"/>
      <c r="BP736" s="64"/>
      <c r="BQ736" s="70"/>
      <c r="BR736" s="69"/>
      <c r="BS736" s="68"/>
      <c r="BT736" s="67"/>
      <c r="BV736" s="66"/>
      <c r="BW736" s="66"/>
      <c r="BX736" s="65"/>
      <c r="BZ736" s="61"/>
      <c r="CA736" s="64"/>
      <c r="CB736" s="63"/>
      <c r="CC736" s="62"/>
      <c r="CE736" s="61"/>
    </row>
    <row r="737" spans="2:83">
      <c r="B737" s="71"/>
      <c r="C737" s="71"/>
      <c r="D737" s="72"/>
      <c r="E737" s="72"/>
      <c r="F737" s="72"/>
      <c r="BO737" s="71"/>
      <c r="BP737" s="64"/>
      <c r="BQ737" s="70"/>
      <c r="BR737" s="69"/>
      <c r="BS737" s="68"/>
      <c r="BT737" s="67"/>
      <c r="BV737" s="66"/>
      <c r="BW737" s="66"/>
      <c r="BX737" s="65"/>
      <c r="BZ737" s="61"/>
      <c r="CA737" s="64"/>
      <c r="CB737" s="63"/>
      <c r="CC737" s="62"/>
      <c r="CE737" s="61"/>
    </row>
    <row r="738" spans="2:83">
      <c r="B738" s="71"/>
      <c r="C738" s="71"/>
      <c r="D738" s="72"/>
      <c r="E738" s="72"/>
      <c r="F738" s="72"/>
      <c r="BO738" s="71"/>
      <c r="BP738" s="64"/>
      <c r="BQ738" s="70"/>
      <c r="BR738" s="69"/>
      <c r="BS738" s="68"/>
      <c r="BT738" s="67"/>
      <c r="BV738" s="66"/>
      <c r="BW738" s="66"/>
      <c r="BX738" s="65"/>
      <c r="BZ738" s="61"/>
      <c r="CA738" s="64"/>
      <c r="CB738" s="63"/>
      <c r="CC738" s="62"/>
      <c r="CE738" s="61"/>
    </row>
    <row r="739" spans="2:83">
      <c r="B739" s="71"/>
      <c r="C739" s="71"/>
      <c r="D739" s="72"/>
      <c r="E739" s="72"/>
      <c r="F739" s="72"/>
      <c r="BO739" s="71"/>
      <c r="BP739" s="64"/>
      <c r="BQ739" s="70"/>
      <c r="BR739" s="69"/>
      <c r="BS739" s="68"/>
      <c r="BT739" s="67"/>
      <c r="BV739" s="66"/>
      <c r="BW739" s="66"/>
      <c r="BX739" s="65"/>
      <c r="BZ739" s="61"/>
      <c r="CA739" s="64"/>
      <c r="CB739" s="63"/>
      <c r="CC739" s="62"/>
      <c r="CE739" s="61"/>
    </row>
    <row r="740" spans="2:83">
      <c r="B740" s="71"/>
      <c r="C740" s="71"/>
      <c r="D740" s="72"/>
      <c r="E740" s="72"/>
      <c r="F740" s="72"/>
      <c r="BO740" s="71"/>
      <c r="BP740" s="64"/>
      <c r="BQ740" s="70"/>
      <c r="BR740" s="69"/>
      <c r="BS740" s="68"/>
      <c r="BT740" s="67"/>
      <c r="BV740" s="66"/>
      <c r="BW740" s="66"/>
      <c r="BX740" s="65"/>
      <c r="BZ740" s="61"/>
      <c r="CA740" s="64"/>
      <c r="CB740" s="63"/>
      <c r="CC740" s="62"/>
      <c r="CE740" s="61"/>
    </row>
    <row r="741" spans="2:83">
      <c r="B741" s="71"/>
      <c r="C741" s="71"/>
      <c r="D741" s="72"/>
      <c r="E741" s="72"/>
      <c r="F741" s="72"/>
      <c r="BO741" s="71"/>
      <c r="BP741" s="64"/>
      <c r="BQ741" s="70"/>
      <c r="BR741" s="69"/>
      <c r="BS741" s="68"/>
      <c r="BT741" s="67"/>
      <c r="BV741" s="66"/>
      <c r="BW741" s="66"/>
      <c r="BX741" s="65"/>
      <c r="BZ741" s="61"/>
      <c r="CA741" s="64"/>
      <c r="CB741" s="63"/>
      <c r="CC741" s="62"/>
      <c r="CE741" s="61"/>
    </row>
    <row r="742" spans="2:83">
      <c r="B742" s="71"/>
      <c r="C742" s="71"/>
      <c r="D742" s="72"/>
      <c r="E742" s="72"/>
      <c r="F742" s="72"/>
      <c r="BO742" s="71"/>
      <c r="BP742" s="64"/>
      <c r="BQ742" s="70"/>
      <c r="BR742" s="69"/>
      <c r="BS742" s="68"/>
      <c r="BT742" s="67"/>
      <c r="BV742" s="66"/>
      <c r="BW742" s="66"/>
      <c r="BX742" s="65"/>
      <c r="BZ742" s="61"/>
      <c r="CA742" s="64"/>
      <c r="CB742" s="63"/>
      <c r="CC742" s="62"/>
      <c r="CE742" s="61"/>
    </row>
    <row r="743" spans="2:83">
      <c r="B743" s="71"/>
      <c r="C743" s="71"/>
      <c r="D743" s="72"/>
      <c r="E743" s="72"/>
      <c r="F743" s="72"/>
      <c r="BO743" s="71"/>
      <c r="BP743" s="64"/>
      <c r="BQ743" s="70"/>
      <c r="BR743" s="69"/>
      <c r="BS743" s="68"/>
      <c r="BT743" s="67"/>
      <c r="BV743" s="66"/>
      <c r="BW743" s="66"/>
      <c r="BX743" s="65"/>
      <c r="BZ743" s="61"/>
      <c r="CA743" s="64"/>
      <c r="CB743" s="63"/>
      <c r="CC743" s="62"/>
      <c r="CE743" s="61"/>
    </row>
    <row r="744" spans="2:83">
      <c r="B744" s="71"/>
      <c r="C744" s="71"/>
      <c r="D744" s="72"/>
      <c r="E744" s="72"/>
      <c r="F744" s="72"/>
      <c r="BO744" s="71"/>
      <c r="BP744" s="64"/>
      <c r="BQ744" s="70"/>
      <c r="BR744" s="69"/>
      <c r="BS744" s="68"/>
      <c r="BT744" s="67"/>
      <c r="BV744" s="66"/>
      <c r="BW744" s="66"/>
      <c r="BX744" s="65"/>
      <c r="BZ744" s="61"/>
      <c r="CA744" s="64"/>
      <c r="CB744" s="63"/>
      <c r="CC744" s="62"/>
      <c r="CE744" s="61"/>
    </row>
    <row r="745" spans="2:83">
      <c r="B745" s="71"/>
      <c r="C745" s="71"/>
      <c r="D745" s="72"/>
      <c r="E745" s="72"/>
      <c r="F745" s="72"/>
      <c r="BO745" s="71"/>
      <c r="BP745" s="64"/>
      <c r="BQ745" s="70"/>
      <c r="BR745" s="69"/>
      <c r="BS745" s="68"/>
      <c r="BT745" s="67"/>
      <c r="BV745" s="66"/>
      <c r="BW745" s="66"/>
      <c r="BX745" s="65"/>
      <c r="BZ745" s="61"/>
      <c r="CA745" s="64"/>
      <c r="CB745" s="63"/>
      <c r="CC745" s="62"/>
      <c r="CE745" s="61"/>
    </row>
    <row r="746" spans="2:83">
      <c r="B746" s="71"/>
      <c r="C746" s="71"/>
      <c r="D746" s="72"/>
      <c r="E746" s="72"/>
      <c r="F746" s="72"/>
      <c r="BO746" s="71"/>
      <c r="BP746" s="64"/>
      <c r="BQ746" s="70"/>
      <c r="BR746" s="69"/>
      <c r="BS746" s="68"/>
      <c r="BT746" s="67"/>
      <c r="BV746" s="66"/>
      <c r="BW746" s="66"/>
      <c r="BX746" s="65"/>
      <c r="BZ746" s="61"/>
      <c r="CA746" s="64"/>
      <c r="CB746" s="63"/>
      <c r="CC746" s="62"/>
      <c r="CE746" s="61"/>
    </row>
    <row r="747" spans="2:83">
      <c r="B747" s="71"/>
      <c r="C747" s="71"/>
      <c r="D747" s="72"/>
      <c r="E747" s="72"/>
      <c r="F747" s="72"/>
      <c r="BO747" s="71"/>
      <c r="BP747" s="64"/>
      <c r="BQ747" s="70"/>
      <c r="BR747" s="69"/>
      <c r="BS747" s="68"/>
      <c r="BT747" s="67"/>
      <c r="BV747" s="66"/>
      <c r="BW747" s="66"/>
      <c r="BX747" s="65"/>
      <c r="BZ747" s="61"/>
      <c r="CA747" s="64"/>
      <c r="CB747" s="63"/>
      <c r="CC747" s="62"/>
      <c r="CE747" s="61"/>
    </row>
    <row r="748" spans="2:83">
      <c r="B748" s="71"/>
      <c r="C748" s="71"/>
      <c r="D748" s="72"/>
      <c r="E748" s="72"/>
      <c r="F748" s="72"/>
      <c r="BO748" s="71"/>
      <c r="BP748" s="64"/>
      <c r="BQ748" s="70"/>
      <c r="BR748" s="69"/>
      <c r="BS748" s="68"/>
      <c r="BT748" s="67"/>
      <c r="BV748" s="66"/>
      <c r="BW748" s="66"/>
      <c r="BX748" s="65"/>
      <c r="BZ748" s="61"/>
      <c r="CA748" s="64"/>
      <c r="CB748" s="63"/>
      <c r="CC748" s="62"/>
      <c r="CE748" s="61"/>
    </row>
    <row r="749" spans="2:83">
      <c r="B749" s="71"/>
      <c r="C749" s="71"/>
      <c r="D749" s="72"/>
      <c r="E749" s="72"/>
      <c r="F749" s="72"/>
      <c r="BO749" s="71"/>
      <c r="BP749" s="64"/>
      <c r="BQ749" s="70"/>
      <c r="BR749" s="69"/>
      <c r="BS749" s="68"/>
      <c r="BT749" s="67"/>
      <c r="BV749" s="66"/>
      <c r="BW749" s="66"/>
      <c r="BX749" s="65"/>
      <c r="BZ749" s="61"/>
      <c r="CA749" s="64"/>
      <c r="CB749" s="63"/>
      <c r="CC749" s="62"/>
      <c r="CE749" s="61"/>
    </row>
    <row r="750" spans="2:83">
      <c r="B750" s="71"/>
      <c r="C750" s="71"/>
      <c r="D750" s="72"/>
      <c r="E750" s="72"/>
      <c r="F750" s="72"/>
      <c r="BO750" s="71"/>
      <c r="BP750" s="64"/>
      <c r="BQ750" s="70"/>
      <c r="BR750" s="69"/>
      <c r="BS750" s="68"/>
      <c r="BT750" s="67"/>
      <c r="BV750" s="66"/>
      <c r="BW750" s="66"/>
      <c r="BX750" s="65"/>
      <c r="BZ750" s="61"/>
      <c r="CA750" s="64"/>
      <c r="CB750" s="63"/>
      <c r="CC750" s="62"/>
      <c r="CE750" s="61"/>
    </row>
    <row r="751" spans="2:83">
      <c r="B751" s="71"/>
      <c r="C751" s="71"/>
      <c r="D751" s="72"/>
      <c r="E751" s="72"/>
      <c r="F751" s="72"/>
      <c r="BO751" s="71"/>
      <c r="BP751" s="64"/>
      <c r="BQ751" s="70"/>
      <c r="BR751" s="69"/>
      <c r="BS751" s="68"/>
      <c r="BT751" s="67"/>
      <c r="BV751" s="66"/>
      <c r="BW751" s="66"/>
      <c r="BX751" s="65"/>
      <c r="BZ751" s="61"/>
      <c r="CA751" s="64"/>
      <c r="CB751" s="63"/>
      <c r="CC751" s="62"/>
      <c r="CE751" s="61"/>
    </row>
    <row r="752" spans="2:83">
      <c r="B752" s="71"/>
      <c r="C752" s="71"/>
      <c r="D752" s="72"/>
      <c r="E752" s="72"/>
      <c r="F752" s="72"/>
      <c r="BO752" s="71"/>
      <c r="BP752" s="64"/>
      <c r="BQ752" s="70"/>
      <c r="BR752" s="69"/>
      <c r="BS752" s="68"/>
      <c r="BT752" s="67"/>
      <c r="BV752" s="66"/>
      <c r="BW752" s="66"/>
      <c r="BX752" s="65"/>
      <c r="BZ752" s="61"/>
      <c r="CA752" s="64"/>
      <c r="CB752" s="63"/>
      <c r="CC752" s="62"/>
      <c r="CE752" s="61"/>
    </row>
    <row r="753" spans="2:83">
      <c r="B753" s="71"/>
      <c r="C753" s="71"/>
      <c r="D753" s="72"/>
      <c r="E753" s="72"/>
      <c r="F753" s="72"/>
      <c r="BO753" s="71"/>
      <c r="BP753" s="64"/>
      <c r="BQ753" s="70"/>
      <c r="BR753" s="69"/>
      <c r="BS753" s="68"/>
      <c r="BT753" s="67"/>
      <c r="BV753" s="66"/>
      <c r="BW753" s="66"/>
      <c r="BX753" s="65"/>
      <c r="BZ753" s="61"/>
      <c r="CA753" s="64"/>
      <c r="CB753" s="63"/>
      <c r="CC753" s="62"/>
      <c r="CE753" s="61"/>
    </row>
    <row r="754" spans="2:83">
      <c r="B754" s="71"/>
      <c r="C754" s="71"/>
      <c r="D754" s="72"/>
      <c r="E754" s="72"/>
      <c r="F754" s="72"/>
      <c r="BO754" s="71"/>
      <c r="BP754" s="64"/>
      <c r="BQ754" s="70"/>
      <c r="BR754" s="69"/>
      <c r="BS754" s="68"/>
      <c r="BT754" s="67"/>
      <c r="BV754" s="66"/>
      <c r="BW754" s="66"/>
      <c r="BX754" s="65"/>
      <c r="BZ754" s="61"/>
      <c r="CA754" s="64"/>
      <c r="CB754" s="63"/>
      <c r="CC754" s="62"/>
      <c r="CE754" s="61"/>
    </row>
    <row r="755" spans="2:83">
      <c r="B755" s="71"/>
      <c r="C755" s="71"/>
      <c r="D755" s="72"/>
      <c r="E755" s="72"/>
      <c r="F755" s="72"/>
      <c r="BO755" s="71"/>
      <c r="BP755" s="64"/>
      <c r="BQ755" s="70"/>
      <c r="BR755" s="69"/>
      <c r="BS755" s="68"/>
      <c r="BT755" s="67"/>
      <c r="BV755" s="66"/>
      <c r="BW755" s="66"/>
      <c r="BX755" s="65"/>
      <c r="BZ755" s="61"/>
      <c r="CA755" s="64"/>
      <c r="CB755" s="63"/>
      <c r="CC755" s="62"/>
      <c r="CE755" s="61"/>
    </row>
    <row r="756" spans="2:83">
      <c r="B756" s="71"/>
      <c r="C756" s="71"/>
      <c r="D756" s="72"/>
      <c r="E756" s="72"/>
      <c r="F756" s="72"/>
      <c r="BO756" s="71"/>
      <c r="BP756" s="64"/>
      <c r="BQ756" s="70"/>
      <c r="BR756" s="69"/>
      <c r="BS756" s="68"/>
      <c r="BT756" s="67"/>
      <c r="BV756" s="66"/>
      <c r="BW756" s="66"/>
      <c r="BX756" s="65"/>
      <c r="BZ756" s="61"/>
      <c r="CA756" s="64"/>
      <c r="CB756" s="63"/>
      <c r="CC756" s="62"/>
      <c r="CE756" s="61"/>
    </row>
    <row r="757" spans="2:83">
      <c r="B757" s="71"/>
      <c r="C757" s="71"/>
      <c r="D757" s="72"/>
      <c r="E757" s="72"/>
      <c r="F757" s="72"/>
      <c r="BO757" s="71"/>
      <c r="BP757" s="64"/>
      <c r="BQ757" s="70"/>
      <c r="BR757" s="69"/>
      <c r="BS757" s="68"/>
      <c r="BT757" s="67"/>
      <c r="BV757" s="66"/>
      <c r="BW757" s="66"/>
      <c r="BX757" s="65"/>
      <c r="BZ757" s="61"/>
      <c r="CA757" s="64"/>
      <c r="CB757" s="63"/>
      <c r="CC757" s="62"/>
      <c r="CE757" s="61"/>
    </row>
    <row r="758" spans="2:83">
      <c r="B758" s="71"/>
      <c r="C758" s="71"/>
      <c r="D758" s="72"/>
      <c r="E758" s="72"/>
      <c r="F758" s="72"/>
      <c r="BO758" s="71"/>
      <c r="BP758" s="64"/>
      <c r="BQ758" s="70"/>
      <c r="BR758" s="69"/>
      <c r="BS758" s="68"/>
      <c r="BT758" s="67"/>
      <c r="BV758" s="66"/>
      <c r="BW758" s="66"/>
      <c r="BX758" s="65"/>
      <c r="BZ758" s="61"/>
      <c r="CA758" s="64"/>
      <c r="CB758" s="63"/>
      <c r="CC758" s="62"/>
      <c r="CE758" s="61"/>
    </row>
    <row r="759" spans="2:83">
      <c r="B759" s="71"/>
      <c r="C759" s="71"/>
      <c r="D759" s="72"/>
      <c r="E759" s="72"/>
      <c r="F759" s="72"/>
      <c r="BO759" s="71"/>
      <c r="BP759" s="64"/>
      <c r="BQ759" s="70"/>
      <c r="BR759" s="69"/>
      <c r="BS759" s="68"/>
      <c r="BT759" s="67"/>
      <c r="BV759" s="66"/>
      <c r="BW759" s="66"/>
      <c r="BX759" s="65"/>
      <c r="BZ759" s="61"/>
      <c r="CA759" s="64"/>
      <c r="CB759" s="63"/>
      <c r="CC759" s="62"/>
      <c r="CE759" s="61"/>
    </row>
    <row r="760" spans="2:83">
      <c r="B760" s="71"/>
      <c r="C760" s="71"/>
      <c r="D760" s="72"/>
      <c r="E760" s="72"/>
      <c r="F760" s="72"/>
      <c r="BO760" s="71"/>
      <c r="BP760" s="64"/>
      <c r="BQ760" s="70"/>
      <c r="BR760" s="69"/>
      <c r="BS760" s="68"/>
      <c r="BT760" s="67"/>
      <c r="BV760" s="66"/>
      <c r="BW760" s="66"/>
      <c r="BX760" s="65"/>
      <c r="BZ760" s="61"/>
      <c r="CA760" s="64"/>
      <c r="CB760" s="63"/>
      <c r="CC760" s="62"/>
      <c r="CE760" s="61"/>
    </row>
    <row r="761" spans="2:83">
      <c r="B761" s="71"/>
      <c r="C761" s="71"/>
      <c r="D761" s="72"/>
      <c r="E761" s="72"/>
      <c r="F761" s="72"/>
      <c r="BO761" s="71"/>
      <c r="BP761" s="64"/>
      <c r="BQ761" s="70"/>
      <c r="BR761" s="69"/>
      <c r="BS761" s="68"/>
      <c r="BT761" s="67"/>
      <c r="BV761" s="66"/>
      <c r="BW761" s="66"/>
      <c r="BX761" s="65"/>
      <c r="BZ761" s="61"/>
      <c r="CA761" s="64"/>
      <c r="CB761" s="63"/>
      <c r="CC761" s="62"/>
      <c r="CE761" s="61"/>
    </row>
    <row r="762" spans="2:83">
      <c r="B762" s="71"/>
      <c r="C762" s="71"/>
      <c r="D762" s="72"/>
      <c r="E762" s="72"/>
      <c r="F762" s="72"/>
      <c r="BO762" s="71"/>
      <c r="BP762" s="64"/>
      <c r="BQ762" s="70"/>
      <c r="BR762" s="69"/>
      <c r="BS762" s="68"/>
      <c r="BT762" s="67"/>
      <c r="BV762" s="66"/>
      <c r="BW762" s="66"/>
      <c r="BX762" s="65"/>
      <c r="BZ762" s="61"/>
      <c r="CA762" s="64"/>
      <c r="CB762" s="63"/>
      <c r="CC762" s="62"/>
      <c r="CE762" s="61"/>
    </row>
    <row r="763" spans="2:83">
      <c r="B763" s="71"/>
      <c r="C763" s="71"/>
      <c r="D763" s="72"/>
      <c r="E763" s="72"/>
      <c r="F763" s="72"/>
      <c r="BO763" s="71"/>
      <c r="BP763" s="64"/>
      <c r="BQ763" s="70"/>
      <c r="BR763" s="69"/>
      <c r="BS763" s="68"/>
      <c r="BT763" s="67"/>
      <c r="BV763" s="66"/>
      <c r="BW763" s="66"/>
      <c r="BX763" s="65"/>
      <c r="BZ763" s="61"/>
      <c r="CA763" s="64"/>
      <c r="CB763" s="63"/>
      <c r="CC763" s="62"/>
      <c r="CE763" s="61"/>
    </row>
    <row r="764" spans="2:83">
      <c r="B764" s="71"/>
      <c r="C764" s="71"/>
      <c r="D764" s="72"/>
      <c r="E764" s="72"/>
      <c r="F764" s="72"/>
      <c r="BO764" s="71"/>
      <c r="BP764" s="64"/>
      <c r="BQ764" s="70"/>
      <c r="BR764" s="69"/>
      <c r="BS764" s="68"/>
      <c r="BT764" s="67"/>
      <c r="BV764" s="66"/>
      <c r="BW764" s="66"/>
      <c r="BX764" s="65"/>
      <c r="BZ764" s="61"/>
      <c r="CA764" s="64"/>
      <c r="CB764" s="63"/>
      <c r="CC764" s="62"/>
      <c r="CE764" s="61"/>
    </row>
    <row r="765" spans="2:83">
      <c r="B765" s="71"/>
      <c r="C765" s="71"/>
      <c r="D765" s="72"/>
      <c r="E765" s="72"/>
      <c r="F765" s="72"/>
      <c r="BO765" s="71"/>
      <c r="BP765" s="64"/>
      <c r="BQ765" s="70"/>
      <c r="BR765" s="69"/>
      <c r="BS765" s="68"/>
      <c r="BT765" s="67"/>
      <c r="BV765" s="66"/>
      <c r="BW765" s="66"/>
      <c r="BX765" s="65"/>
      <c r="BZ765" s="61"/>
      <c r="CA765" s="64"/>
      <c r="CB765" s="63"/>
      <c r="CC765" s="62"/>
      <c r="CE765" s="61"/>
    </row>
    <row r="766" spans="2:83">
      <c r="B766" s="71"/>
      <c r="C766" s="71"/>
      <c r="D766" s="72"/>
      <c r="E766" s="72"/>
      <c r="F766" s="72"/>
      <c r="BO766" s="71"/>
      <c r="BP766" s="64"/>
      <c r="BQ766" s="70"/>
      <c r="BR766" s="69"/>
      <c r="BS766" s="68"/>
      <c r="BT766" s="67"/>
      <c r="BV766" s="66"/>
      <c r="BW766" s="66"/>
      <c r="BX766" s="65"/>
      <c r="BZ766" s="61"/>
      <c r="CA766" s="64"/>
      <c r="CB766" s="63"/>
      <c r="CC766" s="62"/>
      <c r="CE766" s="61"/>
    </row>
    <row r="767" spans="2:83">
      <c r="B767" s="71"/>
      <c r="C767" s="71"/>
      <c r="D767" s="72"/>
      <c r="E767" s="72"/>
      <c r="F767" s="72"/>
      <c r="BO767" s="71"/>
      <c r="BP767" s="64"/>
      <c r="BQ767" s="70"/>
      <c r="BR767" s="69"/>
      <c r="BS767" s="68"/>
      <c r="BT767" s="67"/>
      <c r="BV767" s="66"/>
      <c r="BW767" s="66"/>
      <c r="BX767" s="65"/>
      <c r="BZ767" s="61"/>
      <c r="CA767" s="64"/>
      <c r="CB767" s="63"/>
      <c r="CC767" s="62"/>
      <c r="CE767" s="61"/>
    </row>
    <row r="768" spans="2:83">
      <c r="B768" s="71"/>
      <c r="C768" s="71"/>
      <c r="D768" s="72"/>
      <c r="E768" s="72"/>
      <c r="F768" s="72"/>
      <c r="BO768" s="71"/>
      <c r="BP768" s="64"/>
      <c r="BQ768" s="70"/>
      <c r="BR768" s="69"/>
      <c r="BS768" s="68"/>
      <c r="BT768" s="67"/>
      <c r="BV768" s="66"/>
      <c r="BW768" s="66"/>
      <c r="BX768" s="65"/>
      <c r="BZ768" s="61"/>
      <c r="CA768" s="64"/>
      <c r="CB768" s="63"/>
      <c r="CC768" s="62"/>
      <c r="CE768" s="61"/>
    </row>
    <row r="769" spans="2:83">
      <c r="B769" s="71"/>
      <c r="C769" s="71"/>
      <c r="D769" s="72"/>
      <c r="E769" s="72"/>
      <c r="F769" s="72"/>
      <c r="BO769" s="71"/>
      <c r="BP769" s="64"/>
      <c r="BQ769" s="70"/>
      <c r="BR769" s="69"/>
      <c r="BS769" s="68"/>
      <c r="BT769" s="67"/>
      <c r="BV769" s="66"/>
      <c r="BW769" s="66"/>
      <c r="BX769" s="65"/>
      <c r="BZ769" s="61"/>
      <c r="CA769" s="64"/>
      <c r="CB769" s="63"/>
      <c r="CC769" s="62"/>
      <c r="CE769" s="61"/>
    </row>
    <row r="770" spans="2:83">
      <c r="B770" s="71"/>
      <c r="C770" s="71"/>
      <c r="D770" s="72"/>
      <c r="E770" s="72"/>
      <c r="F770" s="72"/>
      <c r="BO770" s="71"/>
      <c r="BP770" s="64"/>
      <c r="BQ770" s="70"/>
      <c r="BR770" s="69"/>
      <c r="BS770" s="68"/>
      <c r="BT770" s="67"/>
      <c r="BV770" s="66"/>
      <c r="BW770" s="66"/>
      <c r="BX770" s="65"/>
      <c r="BZ770" s="61"/>
      <c r="CA770" s="64"/>
      <c r="CB770" s="63"/>
      <c r="CC770" s="62"/>
      <c r="CE770" s="61"/>
    </row>
    <row r="771" spans="2:83">
      <c r="B771" s="71"/>
      <c r="C771" s="71"/>
      <c r="D771" s="72"/>
      <c r="E771" s="72"/>
      <c r="F771" s="72"/>
      <c r="BO771" s="71"/>
      <c r="BP771" s="64"/>
      <c r="BQ771" s="70"/>
      <c r="BR771" s="69"/>
      <c r="BS771" s="68"/>
      <c r="BT771" s="67"/>
      <c r="BV771" s="66"/>
      <c r="BW771" s="66"/>
      <c r="BX771" s="65"/>
      <c r="BZ771" s="61"/>
      <c r="CA771" s="64"/>
      <c r="CB771" s="63"/>
      <c r="CC771" s="62"/>
      <c r="CE771" s="61"/>
    </row>
    <row r="772" spans="2:83">
      <c r="B772" s="71"/>
      <c r="C772" s="71"/>
      <c r="D772" s="72"/>
      <c r="E772" s="72"/>
      <c r="F772" s="72"/>
      <c r="BO772" s="71"/>
      <c r="BP772" s="64"/>
      <c r="BQ772" s="70"/>
      <c r="BR772" s="69"/>
      <c r="BS772" s="68"/>
      <c r="BT772" s="67"/>
      <c r="BV772" s="66"/>
      <c r="BW772" s="66"/>
      <c r="BX772" s="65"/>
      <c r="BZ772" s="61"/>
      <c r="CA772" s="64"/>
      <c r="CB772" s="63"/>
      <c r="CC772" s="62"/>
      <c r="CE772" s="61"/>
    </row>
    <row r="773" spans="2:83">
      <c r="B773" s="71"/>
      <c r="C773" s="71"/>
      <c r="D773" s="72"/>
      <c r="E773" s="72"/>
      <c r="F773" s="72"/>
      <c r="BO773" s="71"/>
      <c r="BP773" s="64"/>
      <c r="BQ773" s="70"/>
      <c r="BR773" s="69"/>
      <c r="BS773" s="68"/>
      <c r="BT773" s="67"/>
      <c r="BV773" s="66"/>
      <c r="BW773" s="66"/>
      <c r="BX773" s="65"/>
      <c r="BZ773" s="61"/>
      <c r="CA773" s="64"/>
      <c r="CB773" s="63"/>
      <c r="CC773" s="62"/>
      <c r="CE773" s="61"/>
    </row>
    <row r="774" spans="2:83">
      <c r="B774" s="71"/>
      <c r="C774" s="71"/>
      <c r="D774" s="72"/>
      <c r="E774" s="72"/>
      <c r="F774" s="72"/>
      <c r="BO774" s="71"/>
      <c r="BP774" s="64"/>
      <c r="BQ774" s="70"/>
      <c r="BR774" s="69"/>
      <c r="BS774" s="68"/>
      <c r="BT774" s="67"/>
      <c r="BV774" s="66"/>
      <c r="BW774" s="66"/>
      <c r="BX774" s="65"/>
      <c r="BZ774" s="61"/>
      <c r="CA774" s="64"/>
      <c r="CB774" s="63"/>
      <c r="CC774" s="62"/>
      <c r="CE774" s="61"/>
    </row>
    <row r="775" spans="2:83">
      <c r="B775" s="71"/>
      <c r="C775" s="71"/>
      <c r="D775" s="72"/>
      <c r="E775" s="72"/>
      <c r="F775" s="72"/>
      <c r="BO775" s="71"/>
      <c r="BP775" s="64"/>
      <c r="BQ775" s="70"/>
      <c r="BR775" s="69"/>
      <c r="BS775" s="68"/>
      <c r="BT775" s="67"/>
      <c r="BV775" s="66"/>
      <c r="BW775" s="66"/>
      <c r="BX775" s="65"/>
      <c r="BZ775" s="61"/>
      <c r="CA775" s="64"/>
      <c r="CB775" s="63"/>
      <c r="CC775" s="62"/>
      <c r="CE775" s="61"/>
    </row>
    <row r="776" spans="2:83">
      <c r="B776" s="71"/>
      <c r="C776" s="71"/>
      <c r="D776" s="72"/>
      <c r="E776" s="72"/>
      <c r="F776" s="72"/>
      <c r="BO776" s="71"/>
      <c r="BP776" s="64"/>
      <c r="BQ776" s="70"/>
      <c r="BR776" s="69"/>
      <c r="BS776" s="68"/>
      <c r="BT776" s="67"/>
      <c r="BV776" s="66"/>
      <c r="BW776" s="66"/>
      <c r="BX776" s="65"/>
      <c r="BZ776" s="61"/>
      <c r="CA776" s="64"/>
      <c r="CB776" s="63"/>
      <c r="CC776" s="62"/>
      <c r="CE776" s="61"/>
    </row>
    <row r="777" spans="2:83">
      <c r="B777" s="71"/>
      <c r="C777" s="71"/>
      <c r="D777" s="72"/>
      <c r="E777" s="72"/>
      <c r="F777" s="72"/>
      <c r="BO777" s="71"/>
      <c r="BP777" s="64"/>
      <c r="BQ777" s="70"/>
      <c r="BR777" s="69"/>
      <c r="BS777" s="68"/>
      <c r="BT777" s="67"/>
      <c r="BV777" s="66"/>
      <c r="BW777" s="66"/>
      <c r="BX777" s="65"/>
      <c r="BZ777" s="61"/>
      <c r="CA777" s="64"/>
      <c r="CB777" s="63"/>
      <c r="CC777" s="62"/>
      <c r="CE777" s="61"/>
    </row>
    <row r="778" spans="2:83">
      <c r="B778" s="71"/>
      <c r="C778" s="71"/>
      <c r="D778" s="72"/>
      <c r="E778" s="72"/>
      <c r="F778" s="72"/>
      <c r="BO778" s="71"/>
      <c r="BP778" s="64"/>
      <c r="BQ778" s="70"/>
      <c r="BR778" s="69"/>
      <c r="BS778" s="68"/>
      <c r="BT778" s="67"/>
      <c r="BV778" s="66"/>
      <c r="BW778" s="66"/>
      <c r="BX778" s="65"/>
      <c r="BZ778" s="61"/>
      <c r="CA778" s="64"/>
      <c r="CB778" s="63"/>
      <c r="CC778" s="62"/>
      <c r="CE778" s="61"/>
    </row>
    <row r="779" spans="2:83">
      <c r="B779" s="71"/>
      <c r="C779" s="71"/>
      <c r="D779" s="72"/>
      <c r="E779" s="72"/>
      <c r="F779" s="72"/>
      <c r="BO779" s="71"/>
      <c r="BP779" s="64"/>
      <c r="BQ779" s="70"/>
      <c r="BR779" s="69"/>
      <c r="BS779" s="68"/>
      <c r="BT779" s="67"/>
      <c r="BV779" s="66"/>
      <c r="BW779" s="66"/>
      <c r="BX779" s="65"/>
      <c r="BZ779" s="61"/>
      <c r="CA779" s="64"/>
      <c r="CB779" s="63"/>
      <c r="CC779" s="62"/>
      <c r="CE779" s="61"/>
    </row>
    <row r="780" spans="2:83">
      <c r="B780" s="71"/>
      <c r="C780" s="71"/>
      <c r="D780" s="72"/>
      <c r="E780" s="72"/>
      <c r="F780" s="72"/>
      <c r="BO780" s="71"/>
      <c r="BP780" s="64"/>
      <c r="BQ780" s="70"/>
      <c r="BR780" s="69"/>
      <c r="BS780" s="68"/>
      <c r="BT780" s="67"/>
      <c r="BV780" s="66"/>
      <c r="BW780" s="66"/>
      <c r="BX780" s="65"/>
      <c r="BZ780" s="61"/>
      <c r="CA780" s="64"/>
      <c r="CB780" s="63"/>
      <c r="CC780" s="62"/>
      <c r="CE780" s="61"/>
    </row>
    <row r="781" spans="2:83">
      <c r="B781" s="71"/>
      <c r="C781" s="71"/>
      <c r="D781" s="72"/>
      <c r="E781" s="72"/>
      <c r="F781" s="72"/>
      <c r="BO781" s="71"/>
      <c r="BP781" s="64"/>
      <c r="BQ781" s="70"/>
      <c r="BR781" s="69"/>
      <c r="BS781" s="68"/>
      <c r="BT781" s="67"/>
      <c r="BV781" s="66"/>
      <c r="BW781" s="66"/>
      <c r="BX781" s="65"/>
      <c r="BZ781" s="61"/>
      <c r="CA781" s="64"/>
      <c r="CB781" s="63"/>
      <c r="CC781" s="62"/>
      <c r="CE781" s="61"/>
    </row>
    <row r="782" spans="2:83">
      <c r="B782" s="71"/>
      <c r="C782" s="71"/>
      <c r="D782" s="72"/>
      <c r="E782" s="72"/>
      <c r="F782" s="72"/>
      <c r="BO782" s="71"/>
      <c r="BP782" s="64"/>
      <c r="BQ782" s="70"/>
      <c r="BR782" s="69"/>
      <c r="BS782" s="68"/>
      <c r="BT782" s="67"/>
      <c r="BV782" s="66"/>
      <c r="BW782" s="66"/>
      <c r="BX782" s="65"/>
      <c r="BZ782" s="61"/>
      <c r="CA782" s="64"/>
      <c r="CB782" s="63"/>
      <c r="CC782" s="62"/>
      <c r="CE782" s="61"/>
    </row>
    <row r="783" spans="2:83">
      <c r="B783" s="71"/>
      <c r="C783" s="71"/>
      <c r="D783" s="72"/>
      <c r="E783" s="72"/>
      <c r="F783" s="72"/>
      <c r="BO783" s="71"/>
      <c r="BP783" s="64"/>
      <c r="BQ783" s="70"/>
      <c r="BR783" s="69"/>
      <c r="BS783" s="68"/>
      <c r="BT783" s="67"/>
      <c r="BV783" s="66"/>
      <c r="BW783" s="66"/>
      <c r="BX783" s="65"/>
      <c r="BZ783" s="61"/>
      <c r="CA783" s="64"/>
      <c r="CB783" s="63"/>
      <c r="CC783" s="62"/>
      <c r="CE783" s="61"/>
    </row>
    <row r="784" spans="2:83">
      <c r="B784" s="71"/>
      <c r="C784" s="71"/>
      <c r="D784" s="72"/>
      <c r="E784" s="72"/>
      <c r="F784" s="72"/>
      <c r="BO784" s="71"/>
      <c r="BP784" s="64"/>
      <c r="BQ784" s="70"/>
      <c r="BR784" s="69"/>
      <c r="BS784" s="68"/>
      <c r="BT784" s="67"/>
      <c r="BV784" s="66"/>
      <c r="BW784" s="66"/>
      <c r="BX784" s="65"/>
      <c r="BZ784" s="61"/>
      <c r="CA784" s="64"/>
      <c r="CB784" s="63"/>
      <c r="CC784" s="62"/>
      <c r="CE784" s="61"/>
    </row>
    <row r="785" spans="2:83">
      <c r="B785" s="71"/>
      <c r="C785" s="71"/>
      <c r="D785" s="72"/>
      <c r="E785" s="72"/>
      <c r="F785" s="72"/>
      <c r="BO785" s="71"/>
      <c r="BP785" s="64"/>
      <c r="BQ785" s="70"/>
      <c r="BR785" s="69"/>
      <c r="BS785" s="68"/>
      <c r="BT785" s="67"/>
      <c r="BV785" s="66"/>
      <c r="BW785" s="66"/>
      <c r="BX785" s="65"/>
      <c r="BZ785" s="61"/>
      <c r="CA785" s="64"/>
      <c r="CB785" s="63"/>
      <c r="CC785" s="62"/>
      <c r="CE785" s="61"/>
    </row>
    <row r="786" spans="2:83">
      <c r="B786" s="71"/>
      <c r="C786" s="71"/>
      <c r="D786" s="72"/>
      <c r="E786" s="72"/>
      <c r="F786" s="72"/>
      <c r="BO786" s="71"/>
      <c r="BP786" s="64"/>
      <c r="BQ786" s="70"/>
      <c r="BR786" s="69"/>
      <c r="BS786" s="68"/>
      <c r="BT786" s="67"/>
      <c r="BV786" s="66"/>
      <c r="BW786" s="66"/>
      <c r="BX786" s="65"/>
      <c r="BZ786" s="61"/>
      <c r="CA786" s="64"/>
      <c r="CB786" s="63"/>
      <c r="CC786" s="62"/>
      <c r="CE786" s="61"/>
    </row>
    <row r="787" spans="2:83">
      <c r="B787" s="71"/>
      <c r="C787" s="71"/>
      <c r="D787" s="72"/>
      <c r="E787" s="72"/>
      <c r="F787" s="72"/>
      <c r="BO787" s="71"/>
      <c r="BP787" s="64"/>
      <c r="BQ787" s="70"/>
      <c r="BR787" s="69"/>
      <c r="BS787" s="68"/>
      <c r="BT787" s="67"/>
      <c r="BV787" s="66"/>
      <c r="BW787" s="66"/>
      <c r="BX787" s="65"/>
      <c r="BZ787" s="61"/>
      <c r="CA787" s="64"/>
      <c r="CB787" s="63"/>
      <c r="CC787" s="62"/>
      <c r="CE787" s="61"/>
    </row>
    <row r="788" spans="2:83">
      <c r="B788" s="71"/>
      <c r="C788" s="71"/>
      <c r="D788" s="72"/>
      <c r="E788" s="72"/>
      <c r="F788" s="72"/>
      <c r="BO788" s="71"/>
      <c r="BP788" s="64"/>
      <c r="BQ788" s="70"/>
      <c r="BR788" s="69"/>
      <c r="BS788" s="68"/>
      <c r="BT788" s="67"/>
      <c r="BV788" s="66"/>
      <c r="BW788" s="66"/>
      <c r="BX788" s="65"/>
      <c r="BZ788" s="61"/>
      <c r="CA788" s="64"/>
      <c r="CB788" s="63"/>
      <c r="CC788" s="62"/>
      <c r="CE788" s="61"/>
    </row>
    <row r="789" spans="2:83">
      <c r="B789" s="71"/>
      <c r="C789" s="71"/>
      <c r="D789" s="72"/>
      <c r="E789" s="72"/>
      <c r="F789" s="72"/>
      <c r="BO789" s="71"/>
      <c r="BP789" s="64"/>
      <c r="BQ789" s="70"/>
      <c r="BR789" s="69"/>
      <c r="BS789" s="68"/>
      <c r="BT789" s="67"/>
      <c r="BV789" s="66"/>
      <c r="BW789" s="66"/>
      <c r="BX789" s="65"/>
      <c r="BZ789" s="61"/>
      <c r="CA789" s="64"/>
      <c r="CB789" s="63"/>
      <c r="CC789" s="62"/>
      <c r="CE789" s="61"/>
    </row>
    <row r="790" spans="2:83">
      <c r="B790" s="71"/>
      <c r="C790" s="71"/>
      <c r="D790" s="72"/>
      <c r="E790" s="72"/>
      <c r="F790" s="72"/>
      <c r="BO790" s="71"/>
      <c r="BP790" s="64"/>
      <c r="BQ790" s="70"/>
      <c r="BR790" s="69"/>
      <c r="BS790" s="68"/>
      <c r="BT790" s="67"/>
      <c r="BV790" s="66"/>
      <c r="BW790" s="66"/>
      <c r="BX790" s="65"/>
      <c r="BZ790" s="61"/>
      <c r="CA790" s="64"/>
      <c r="CB790" s="63"/>
      <c r="CC790" s="62"/>
      <c r="CE790" s="61"/>
    </row>
    <row r="791" spans="2:83">
      <c r="B791" s="71"/>
      <c r="C791" s="71"/>
      <c r="D791" s="72"/>
      <c r="E791" s="72"/>
      <c r="F791" s="72"/>
      <c r="BO791" s="71"/>
      <c r="BP791" s="64"/>
      <c r="BQ791" s="70"/>
      <c r="BR791" s="69"/>
      <c r="BS791" s="68"/>
      <c r="BT791" s="67"/>
      <c r="BV791" s="66"/>
      <c r="BW791" s="66"/>
      <c r="BX791" s="65"/>
      <c r="BZ791" s="61"/>
      <c r="CA791" s="64"/>
      <c r="CB791" s="63"/>
      <c r="CC791" s="62"/>
      <c r="CE791" s="61"/>
    </row>
    <row r="792" spans="2:83">
      <c r="B792" s="71"/>
      <c r="C792" s="71"/>
      <c r="D792" s="72"/>
      <c r="E792" s="72"/>
      <c r="F792" s="72"/>
      <c r="BO792" s="71"/>
      <c r="BP792" s="64"/>
      <c r="BQ792" s="70"/>
      <c r="BR792" s="69"/>
      <c r="BS792" s="68"/>
      <c r="BT792" s="67"/>
      <c r="BV792" s="66"/>
      <c r="BW792" s="66"/>
      <c r="BX792" s="65"/>
      <c r="BZ792" s="61"/>
      <c r="CA792" s="64"/>
      <c r="CB792" s="63"/>
      <c r="CC792" s="62"/>
      <c r="CE792" s="61"/>
    </row>
    <row r="793" spans="2:83">
      <c r="B793" s="71"/>
      <c r="C793" s="71"/>
      <c r="D793" s="72"/>
      <c r="E793" s="72"/>
      <c r="F793" s="72"/>
      <c r="BO793" s="71"/>
      <c r="BP793" s="64"/>
      <c r="BQ793" s="70"/>
      <c r="BR793" s="69"/>
      <c r="BS793" s="68"/>
      <c r="BT793" s="67"/>
      <c r="BV793" s="66"/>
      <c r="BW793" s="66"/>
      <c r="BX793" s="65"/>
      <c r="BZ793" s="61"/>
      <c r="CA793" s="64"/>
      <c r="CB793" s="63"/>
      <c r="CC793" s="62"/>
      <c r="CE793" s="61"/>
    </row>
    <row r="794" spans="2:83">
      <c r="B794" s="71"/>
      <c r="C794" s="71"/>
      <c r="D794" s="72"/>
      <c r="E794" s="72"/>
      <c r="F794" s="72"/>
      <c r="BO794" s="71"/>
      <c r="BP794" s="64"/>
      <c r="BQ794" s="70"/>
      <c r="BR794" s="69"/>
      <c r="BS794" s="68"/>
      <c r="BT794" s="67"/>
      <c r="BV794" s="66"/>
      <c r="BW794" s="66"/>
      <c r="BX794" s="65"/>
      <c r="BZ794" s="61"/>
      <c r="CA794" s="64"/>
      <c r="CB794" s="63"/>
      <c r="CC794" s="62"/>
      <c r="CE794" s="61"/>
    </row>
    <row r="795" spans="2:83">
      <c r="B795" s="71"/>
      <c r="C795" s="71"/>
      <c r="D795" s="72"/>
      <c r="E795" s="72"/>
      <c r="F795" s="72"/>
      <c r="BO795" s="71"/>
      <c r="BP795" s="64"/>
      <c r="BQ795" s="70"/>
      <c r="BR795" s="69"/>
      <c r="BS795" s="68"/>
      <c r="BT795" s="67"/>
      <c r="BV795" s="66"/>
      <c r="BW795" s="66"/>
      <c r="BX795" s="65"/>
      <c r="BZ795" s="61"/>
      <c r="CA795" s="64"/>
      <c r="CB795" s="63"/>
      <c r="CC795" s="62"/>
      <c r="CE795" s="61"/>
    </row>
    <row r="796" spans="2:83">
      <c r="B796" s="71"/>
      <c r="C796" s="71"/>
      <c r="D796" s="72"/>
      <c r="E796" s="72"/>
      <c r="F796" s="72"/>
      <c r="BO796" s="71"/>
      <c r="BP796" s="64"/>
      <c r="BQ796" s="70"/>
      <c r="BR796" s="69"/>
      <c r="BS796" s="68"/>
      <c r="BT796" s="67"/>
      <c r="BV796" s="66"/>
      <c r="BW796" s="66"/>
      <c r="BX796" s="65"/>
      <c r="BZ796" s="61"/>
      <c r="CA796" s="64"/>
      <c r="CB796" s="63"/>
      <c r="CC796" s="62"/>
      <c r="CE796" s="61"/>
    </row>
    <row r="797" spans="2:83">
      <c r="B797" s="71"/>
      <c r="C797" s="71"/>
      <c r="D797" s="72"/>
      <c r="E797" s="72"/>
      <c r="F797" s="72"/>
      <c r="BO797" s="71"/>
      <c r="BP797" s="64"/>
      <c r="BQ797" s="70"/>
      <c r="BR797" s="69"/>
      <c r="BS797" s="68"/>
      <c r="BT797" s="67"/>
      <c r="BV797" s="66"/>
      <c r="BW797" s="66"/>
      <c r="BX797" s="65"/>
      <c r="BZ797" s="61"/>
      <c r="CA797" s="64"/>
      <c r="CB797" s="63"/>
      <c r="CC797" s="62"/>
      <c r="CE797" s="61"/>
    </row>
    <row r="798" spans="2:83">
      <c r="B798" s="71"/>
      <c r="C798" s="71"/>
      <c r="D798" s="72"/>
      <c r="E798" s="72"/>
      <c r="F798" s="72"/>
      <c r="BO798" s="71"/>
      <c r="BP798" s="64"/>
      <c r="BQ798" s="70"/>
      <c r="BR798" s="69"/>
      <c r="BS798" s="68"/>
      <c r="BT798" s="67"/>
      <c r="BV798" s="66"/>
      <c r="BW798" s="66"/>
      <c r="BX798" s="65"/>
      <c r="BZ798" s="61"/>
      <c r="CA798" s="64"/>
      <c r="CB798" s="63"/>
      <c r="CC798" s="62"/>
      <c r="CE798" s="61"/>
    </row>
    <row r="799" spans="2:83">
      <c r="B799" s="71"/>
      <c r="C799" s="71"/>
      <c r="D799" s="72"/>
      <c r="E799" s="72"/>
      <c r="F799" s="72"/>
      <c r="BO799" s="71"/>
      <c r="BP799" s="64"/>
      <c r="BQ799" s="70"/>
      <c r="BR799" s="69"/>
      <c r="BS799" s="68"/>
      <c r="BT799" s="67"/>
      <c r="BV799" s="66"/>
      <c r="BW799" s="66"/>
      <c r="BX799" s="65"/>
      <c r="BZ799" s="61"/>
      <c r="CA799" s="64"/>
      <c r="CB799" s="63"/>
      <c r="CC799" s="62"/>
      <c r="CE799" s="61"/>
    </row>
    <row r="800" spans="2:83">
      <c r="B800" s="71"/>
      <c r="C800" s="71"/>
      <c r="D800" s="72"/>
      <c r="E800" s="72"/>
      <c r="F800" s="72"/>
      <c r="BO800" s="71"/>
      <c r="BP800" s="64"/>
      <c r="BQ800" s="70"/>
      <c r="BR800" s="69"/>
      <c r="BS800" s="68"/>
      <c r="BT800" s="67"/>
      <c r="BV800" s="66"/>
      <c r="BW800" s="66"/>
      <c r="BX800" s="65"/>
      <c r="BZ800" s="61"/>
      <c r="CA800" s="64"/>
      <c r="CB800" s="63"/>
      <c r="CC800" s="62"/>
      <c r="CE800" s="61"/>
    </row>
    <row r="801" spans="2:83">
      <c r="B801" s="71"/>
      <c r="C801" s="71"/>
      <c r="D801" s="72"/>
      <c r="E801" s="72"/>
      <c r="F801" s="72"/>
      <c r="BO801" s="71"/>
      <c r="BP801" s="64"/>
      <c r="BQ801" s="70"/>
      <c r="BR801" s="69"/>
      <c r="BS801" s="68"/>
      <c r="BT801" s="67"/>
      <c r="BV801" s="66"/>
      <c r="BW801" s="66"/>
      <c r="BX801" s="65"/>
      <c r="BZ801" s="61"/>
      <c r="CA801" s="64"/>
      <c r="CB801" s="63"/>
      <c r="CC801" s="62"/>
      <c r="CE801" s="61"/>
    </row>
    <row r="802" spans="2:83">
      <c r="B802" s="71"/>
      <c r="C802" s="71"/>
      <c r="D802" s="72"/>
      <c r="E802" s="72"/>
      <c r="F802" s="72"/>
      <c r="BO802" s="71"/>
      <c r="BP802" s="64"/>
      <c r="BQ802" s="70"/>
      <c r="BR802" s="69"/>
      <c r="BS802" s="68"/>
      <c r="BT802" s="67"/>
      <c r="BV802" s="66"/>
      <c r="BW802" s="66"/>
      <c r="BX802" s="65"/>
      <c r="BZ802" s="61"/>
      <c r="CA802" s="64"/>
      <c r="CB802" s="63"/>
      <c r="CC802" s="62"/>
      <c r="CE802" s="61"/>
    </row>
    <row r="803" spans="2:83">
      <c r="B803" s="71"/>
      <c r="C803" s="71"/>
      <c r="D803" s="72"/>
      <c r="E803" s="72"/>
      <c r="F803" s="72"/>
      <c r="BO803" s="71"/>
      <c r="BP803" s="64"/>
      <c r="BQ803" s="70"/>
      <c r="BR803" s="69"/>
      <c r="BS803" s="68"/>
      <c r="BT803" s="67"/>
      <c r="BV803" s="66"/>
      <c r="BW803" s="66"/>
      <c r="BX803" s="65"/>
      <c r="BZ803" s="61"/>
      <c r="CA803" s="64"/>
      <c r="CB803" s="63"/>
      <c r="CC803" s="62"/>
      <c r="CE803" s="61"/>
    </row>
    <row r="804" spans="2:83">
      <c r="B804" s="71"/>
      <c r="C804" s="71"/>
      <c r="D804" s="72"/>
      <c r="E804" s="72"/>
      <c r="F804" s="72"/>
      <c r="BO804" s="71"/>
      <c r="BP804" s="64"/>
      <c r="BQ804" s="70"/>
      <c r="BR804" s="69"/>
      <c r="BS804" s="68"/>
      <c r="BT804" s="67"/>
      <c r="BV804" s="66"/>
      <c r="BW804" s="66"/>
      <c r="BX804" s="65"/>
      <c r="BZ804" s="61"/>
      <c r="CA804" s="64"/>
      <c r="CB804" s="63"/>
      <c r="CC804" s="62"/>
      <c r="CE804" s="61"/>
    </row>
    <row r="805" spans="2:83">
      <c r="B805" s="71"/>
      <c r="C805" s="71"/>
      <c r="D805" s="72"/>
      <c r="E805" s="72"/>
      <c r="F805" s="72"/>
      <c r="BO805" s="71"/>
      <c r="BP805" s="64"/>
      <c r="BQ805" s="70"/>
      <c r="BR805" s="69"/>
      <c r="BS805" s="68"/>
      <c r="BT805" s="67"/>
      <c r="BV805" s="66"/>
      <c r="BW805" s="66"/>
      <c r="BX805" s="65"/>
      <c r="BZ805" s="61"/>
      <c r="CA805" s="64"/>
      <c r="CB805" s="63"/>
      <c r="CC805" s="62"/>
      <c r="CE805" s="61"/>
    </row>
    <row r="806" spans="2:83">
      <c r="B806" s="71"/>
      <c r="C806" s="71"/>
      <c r="D806" s="72"/>
      <c r="E806" s="72"/>
      <c r="F806" s="72"/>
      <c r="BO806" s="71"/>
      <c r="BP806" s="64"/>
      <c r="BQ806" s="70"/>
      <c r="BR806" s="69"/>
      <c r="BS806" s="68"/>
      <c r="BT806" s="67"/>
      <c r="BV806" s="66"/>
      <c r="BW806" s="66"/>
      <c r="BX806" s="65"/>
      <c r="BZ806" s="61"/>
      <c r="CA806" s="64"/>
      <c r="CB806" s="63"/>
      <c r="CC806" s="62"/>
      <c r="CE806" s="61"/>
    </row>
    <row r="807" spans="2:83">
      <c r="B807" s="71"/>
      <c r="C807" s="71"/>
      <c r="D807" s="72"/>
      <c r="E807" s="72"/>
      <c r="F807" s="72"/>
      <c r="BO807" s="71"/>
      <c r="BP807" s="64"/>
      <c r="BQ807" s="70"/>
      <c r="BR807" s="69"/>
      <c r="BS807" s="68"/>
      <c r="BT807" s="67"/>
      <c r="BV807" s="66"/>
      <c r="BW807" s="66"/>
      <c r="BX807" s="65"/>
      <c r="BZ807" s="61"/>
      <c r="CA807" s="64"/>
      <c r="CB807" s="63"/>
      <c r="CC807" s="62"/>
      <c r="CE807" s="61"/>
    </row>
    <row r="808" spans="2:83">
      <c r="B808" s="71"/>
      <c r="C808" s="71"/>
      <c r="D808" s="72"/>
      <c r="E808" s="72"/>
      <c r="F808" s="72"/>
      <c r="BO808" s="71"/>
      <c r="BP808" s="64"/>
      <c r="BQ808" s="70"/>
      <c r="BR808" s="69"/>
      <c r="BS808" s="68"/>
      <c r="BT808" s="67"/>
      <c r="BV808" s="66"/>
      <c r="BW808" s="66"/>
      <c r="BX808" s="65"/>
      <c r="BZ808" s="61"/>
      <c r="CA808" s="64"/>
      <c r="CB808" s="63"/>
      <c r="CC808" s="62"/>
      <c r="CE808" s="61"/>
    </row>
    <row r="809" spans="2:83">
      <c r="B809" s="71"/>
      <c r="C809" s="71"/>
      <c r="D809" s="72"/>
      <c r="E809" s="72"/>
      <c r="F809" s="72"/>
      <c r="BO809" s="71"/>
      <c r="BP809" s="64"/>
      <c r="BQ809" s="70"/>
      <c r="BR809" s="69"/>
      <c r="BS809" s="68"/>
      <c r="BT809" s="67"/>
      <c r="BV809" s="66"/>
      <c r="BW809" s="66"/>
      <c r="BX809" s="65"/>
      <c r="BZ809" s="61"/>
      <c r="CA809" s="64"/>
      <c r="CB809" s="63"/>
      <c r="CC809" s="62"/>
      <c r="CE809" s="61"/>
    </row>
    <row r="810" spans="2:83">
      <c r="B810" s="71"/>
      <c r="C810" s="71"/>
      <c r="D810" s="72"/>
      <c r="E810" s="72"/>
      <c r="F810" s="72"/>
      <c r="BO810" s="71"/>
      <c r="BP810" s="64"/>
      <c r="BQ810" s="70"/>
      <c r="BR810" s="69"/>
      <c r="BS810" s="68"/>
      <c r="BT810" s="67"/>
      <c r="BV810" s="66"/>
      <c r="BW810" s="66"/>
      <c r="BX810" s="65"/>
      <c r="BZ810" s="61"/>
      <c r="CA810" s="64"/>
      <c r="CB810" s="63"/>
      <c r="CC810" s="62"/>
      <c r="CE810" s="61"/>
    </row>
    <row r="811" spans="2:83">
      <c r="B811" s="71"/>
      <c r="C811" s="71"/>
      <c r="D811" s="72"/>
      <c r="E811" s="72"/>
      <c r="F811" s="72"/>
      <c r="BO811" s="71"/>
      <c r="BP811" s="64"/>
      <c r="BQ811" s="70"/>
      <c r="BR811" s="69"/>
      <c r="BS811" s="68"/>
      <c r="BT811" s="67"/>
      <c r="BV811" s="66"/>
      <c r="BW811" s="66"/>
      <c r="BX811" s="65"/>
      <c r="BZ811" s="61"/>
      <c r="CA811" s="64"/>
      <c r="CB811" s="63"/>
      <c r="CC811" s="62"/>
      <c r="CE811" s="61"/>
    </row>
    <row r="812" spans="2:83">
      <c r="B812" s="71"/>
      <c r="C812" s="71"/>
      <c r="D812" s="72"/>
      <c r="E812" s="72"/>
      <c r="F812" s="72"/>
      <c r="BO812" s="71"/>
      <c r="BP812" s="64"/>
      <c r="BQ812" s="70"/>
      <c r="BR812" s="69"/>
      <c r="BS812" s="68"/>
      <c r="BT812" s="67"/>
      <c r="BV812" s="66"/>
      <c r="BW812" s="66"/>
      <c r="BX812" s="65"/>
      <c r="BZ812" s="61"/>
      <c r="CA812" s="64"/>
      <c r="CB812" s="63"/>
      <c r="CC812" s="62"/>
      <c r="CE812" s="61"/>
    </row>
    <row r="813" spans="2:83">
      <c r="B813" s="71"/>
      <c r="C813" s="71"/>
      <c r="D813" s="72"/>
      <c r="E813" s="72"/>
      <c r="F813" s="72"/>
      <c r="BO813" s="71"/>
      <c r="BP813" s="64"/>
      <c r="BQ813" s="70"/>
      <c r="BR813" s="69"/>
      <c r="BS813" s="68"/>
      <c r="BT813" s="67"/>
      <c r="BV813" s="66"/>
      <c r="BW813" s="66"/>
      <c r="BX813" s="65"/>
      <c r="BZ813" s="61"/>
      <c r="CA813" s="64"/>
      <c r="CB813" s="63"/>
      <c r="CC813" s="62"/>
      <c r="CE813" s="61"/>
    </row>
    <row r="814" spans="2:83">
      <c r="B814" s="71"/>
      <c r="C814" s="71"/>
      <c r="D814" s="72"/>
      <c r="E814" s="72"/>
      <c r="F814" s="72"/>
      <c r="BO814" s="71"/>
      <c r="BP814" s="64"/>
      <c r="BQ814" s="70"/>
      <c r="BR814" s="69"/>
      <c r="BS814" s="68"/>
      <c r="BT814" s="67"/>
      <c r="BV814" s="66"/>
      <c r="BW814" s="66"/>
      <c r="BX814" s="65"/>
      <c r="BZ814" s="61"/>
      <c r="CA814" s="64"/>
      <c r="CB814" s="63"/>
      <c r="CC814" s="62"/>
      <c r="CE814" s="61"/>
    </row>
    <row r="815" spans="2:83">
      <c r="B815" s="71"/>
      <c r="C815" s="71"/>
      <c r="D815" s="72"/>
      <c r="E815" s="72"/>
      <c r="F815" s="72"/>
      <c r="BO815" s="71"/>
      <c r="BP815" s="64"/>
      <c r="BQ815" s="70"/>
      <c r="BR815" s="69"/>
      <c r="BS815" s="68"/>
      <c r="BT815" s="67"/>
      <c r="BV815" s="66"/>
      <c r="BW815" s="66"/>
      <c r="BX815" s="65"/>
      <c r="BZ815" s="61"/>
      <c r="CA815" s="64"/>
      <c r="CB815" s="63"/>
      <c r="CC815" s="62"/>
      <c r="CE815" s="61"/>
    </row>
    <row r="816" spans="2:83">
      <c r="B816" s="71"/>
      <c r="C816" s="71"/>
      <c r="D816" s="72"/>
      <c r="E816" s="72"/>
      <c r="F816" s="72"/>
      <c r="BO816" s="71"/>
      <c r="BP816" s="64"/>
      <c r="BQ816" s="70"/>
      <c r="BR816" s="69"/>
      <c r="BS816" s="68"/>
      <c r="BT816" s="67"/>
      <c r="BV816" s="66"/>
      <c r="BW816" s="66"/>
      <c r="BX816" s="65"/>
      <c r="BZ816" s="61"/>
      <c r="CA816" s="64"/>
      <c r="CB816" s="63"/>
      <c r="CC816" s="62"/>
      <c r="CE816" s="61"/>
    </row>
    <row r="817" spans="2:83">
      <c r="B817" s="71"/>
      <c r="C817" s="71"/>
      <c r="D817" s="72"/>
      <c r="E817" s="72"/>
      <c r="F817" s="72"/>
      <c r="BO817" s="71"/>
      <c r="BP817" s="64"/>
      <c r="BQ817" s="70"/>
      <c r="BR817" s="69"/>
      <c r="BS817" s="68"/>
      <c r="BT817" s="67"/>
      <c r="BV817" s="66"/>
      <c r="BW817" s="66"/>
      <c r="BX817" s="65"/>
      <c r="BZ817" s="61"/>
      <c r="CA817" s="64"/>
      <c r="CB817" s="63"/>
      <c r="CC817" s="62"/>
      <c r="CE817" s="61"/>
    </row>
    <row r="818" spans="2:83">
      <c r="B818" s="71"/>
      <c r="C818" s="71"/>
      <c r="D818" s="72"/>
      <c r="E818" s="72"/>
      <c r="F818" s="72"/>
      <c r="BO818" s="71"/>
      <c r="BP818" s="64"/>
      <c r="BQ818" s="70"/>
      <c r="BR818" s="69"/>
      <c r="BS818" s="68"/>
      <c r="BT818" s="67"/>
      <c r="BV818" s="66"/>
      <c r="BW818" s="66"/>
      <c r="BX818" s="65"/>
      <c r="BZ818" s="61"/>
      <c r="CA818" s="64"/>
      <c r="CB818" s="63"/>
      <c r="CC818" s="62"/>
      <c r="CE818" s="61"/>
    </row>
    <row r="819" spans="2:83">
      <c r="B819" s="71"/>
      <c r="C819" s="71"/>
      <c r="D819" s="72"/>
      <c r="E819" s="72"/>
      <c r="F819" s="72"/>
      <c r="BO819" s="71"/>
      <c r="BP819" s="64"/>
      <c r="BQ819" s="70"/>
      <c r="BR819" s="69"/>
      <c r="BS819" s="68"/>
      <c r="BT819" s="67"/>
      <c r="BV819" s="66"/>
      <c r="BW819" s="66"/>
      <c r="BX819" s="65"/>
      <c r="BZ819" s="61"/>
      <c r="CA819" s="64"/>
      <c r="CB819" s="63"/>
      <c r="CC819" s="62"/>
      <c r="CE819" s="61"/>
    </row>
    <row r="820" spans="2:83">
      <c r="B820" s="71"/>
      <c r="C820" s="71"/>
      <c r="D820" s="72"/>
      <c r="E820" s="72"/>
      <c r="F820" s="72"/>
      <c r="BO820" s="71"/>
      <c r="BP820" s="64"/>
      <c r="BQ820" s="70"/>
      <c r="BR820" s="69"/>
      <c r="BS820" s="68"/>
      <c r="BT820" s="67"/>
      <c r="BV820" s="66"/>
      <c r="BW820" s="66"/>
      <c r="BX820" s="65"/>
      <c r="BZ820" s="61"/>
      <c r="CA820" s="64"/>
      <c r="CB820" s="63"/>
      <c r="CC820" s="62"/>
      <c r="CE820" s="61"/>
    </row>
    <row r="821" spans="2:83">
      <c r="B821" s="71"/>
      <c r="C821" s="71"/>
      <c r="D821" s="72"/>
      <c r="E821" s="72"/>
      <c r="F821" s="72"/>
      <c r="BO821" s="71"/>
      <c r="BP821" s="64"/>
      <c r="BQ821" s="70"/>
      <c r="BR821" s="69"/>
      <c r="BS821" s="68"/>
      <c r="BT821" s="67"/>
      <c r="BV821" s="66"/>
      <c r="BW821" s="66"/>
      <c r="BX821" s="65"/>
      <c r="BZ821" s="61"/>
      <c r="CA821" s="64"/>
      <c r="CB821" s="63"/>
      <c r="CC821" s="62"/>
      <c r="CE821" s="61"/>
    </row>
    <row r="822" spans="2:83">
      <c r="B822" s="71"/>
      <c r="C822" s="71"/>
      <c r="D822" s="72"/>
      <c r="E822" s="72"/>
      <c r="F822" s="72"/>
      <c r="BO822" s="71"/>
      <c r="BP822" s="64"/>
      <c r="BQ822" s="70"/>
      <c r="BR822" s="69"/>
      <c r="BS822" s="68"/>
      <c r="BT822" s="67"/>
      <c r="BV822" s="66"/>
      <c r="BW822" s="66"/>
      <c r="BX822" s="65"/>
      <c r="BZ822" s="61"/>
      <c r="CA822" s="64"/>
      <c r="CB822" s="63"/>
      <c r="CC822" s="62"/>
      <c r="CE822" s="61"/>
    </row>
    <row r="823" spans="2:83">
      <c r="B823" s="71"/>
      <c r="C823" s="71"/>
      <c r="D823" s="72"/>
      <c r="E823" s="72"/>
      <c r="F823" s="72"/>
      <c r="BO823" s="71"/>
      <c r="BP823" s="64"/>
      <c r="BQ823" s="70"/>
      <c r="BR823" s="69"/>
      <c r="BS823" s="68"/>
      <c r="BT823" s="67"/>
      <c r="BV823" s="66"/>
      <c r="BW823" s="66"/>
      <c r="BX823" s="65"/>
      <c r="BZ823" s="61"/>
      <c r="CA823" s="64"/>
      <c r="CB823" s="63"/>
      <c r="CC823" s="62"/>
      <c r="CE823" s="61"/>
    </row>
    <row r="824" spans="2:83">
      <c r="B824" s="71"/>
      <c r="C824" s="71"/>
      <c r="D824" s="72"/>
      <c r="E824" s="72"/>
      <c r="F824" s="72"/>
      <c r="BO824" s="71"/>
      <c r="BP824" s="64"/>
      <c r="BQ824" s="70"/>
      <c r="BR824" s="69"/>
      <c r="BS824" s="68"/>
      <c r="BT824" s="67"/>
      <c r="BV824" s="66"/>
      <c r="BW824" s="66"/>
      <c r="BX824" s="65"/>
      <c r="BZ824" s="61"/>
      <c r="CA824" s="64"/>
      <c r="CB824" s="63"/>
      <c r="CC824" s="62"/>
      <c r="CE824" s="61"/>
    </row>
    <row r="825" spans="2:83">
      <c r="B825" s="71"/>
      <c r="C825" s="71"/>
      <c r="D825" s="72"/>
      <c r="E825" s="72"/>
      <c r="F825" s="72"/>
      <c r="BO825" s="71"/>
      <c r="BP825" s="64"/>
      <c r="BQ825" s="70"/>
      <c r="BR825" s="69"/>
      <c r="BS825" s="68"/>
      <c r="BT825" s="67"/>
      <c r="BV825" s="66"/>
      <c r="BW825" s="66"/>
      <c r="BX825" s="65"/>
      <c r="BZ825" s="61"/>
      <c r="CA825" s="64"/>
      <c r="CB825" s="63"/>
      <c r="CC825" s="62"/>
      <c r="CE825" s="61"/>
    </row>
    <row r="826" spans="2:83">
      <c r="B826" s="71"/>
      <c r="C826" s="71"/>
      <c r="D826" s="72"/>
      <c r="E826" s="72"/>
      <c r="F826" s="72"/>
      <c r="BO826" s="71"/>
      <c r="BP826" s="64"/>
      <c r="BQ826" s="70"/>
      <c r="BR826" s="69"/>
      <c r="BS826" s="68"/>
      <c r="BT826" s="67"/>
      <c r="BV826" s="66"/>
      <c r="BW826" s="66"/>
      <c r="BX826" s="65"/>
      <c r="BZ826" s="61"/>
      <c r="CA826" s="64"/>
      <c r="CB826" s="63"/>
      <c r="CC826" s="62"/>
      <c r="CE826" s="61"/>
    </row>
    <row r="827" spans="2:83">
      <c r="B827" s="71"/>
      <c r="C827" s="71"/>
      <c r="D827" s="72"/>
      <c r="E827" s="72"/>
      <c r="F827" s="72"/>
      <c r="BO827" s="71"/>
      <c r="BP827" s="64"/>
      <c r="BQ827" s="70"/>
      <c r="BR827" s="69"/>
      <c r="BS827" s="68"/>
      <c r="BT827" s="67"/>
      <c r="BV827" s="66"/>
      <c r="BW827" s="66"/>
      <c r="BX827" s="65"/>
      <c r="BZ827" s="61"/>
      <c r="CA827" s="64"/>
      <c r="CB827" s="63"/>
      <c r="CC827" s="62"/>
      <c r="CE827" s="61"/>
    </row>
    <row r="828" spans="2:83">
      <c r="B828" s="71"/>
      <c r="C828" s="71"/>
      <c r="D828" s="72"/>
      <c r="E828" s="72"/>
      <c r="F828" s="72"/>
      <c r="BO828" s="71"/>
      <c r="BP828" s="64"/>
      <c r="BQ828" s="70"/>
      <c r="BR828" s="69"/>
      <c r="BS828" s="68"/>
      <c r="BT828" s="67"/>
      <c r="BV828" s="66"/>
      <c r="BW828" s="66"/>
      <c r="BX828" s="65"/>
      <c r="BZ828" s="61"/>
      <c r="CA828" s="64"/>
      <c r="CB828" s="63"/>
      <c r="CC828" s="62"/>
      <c r="CE828" s="61"/>
    </row>
    <row r="829" spans="2:83">
      <c r="B829" s="71"/>
      <c r="C829" s="71"/>
      <c r="D829" s="72"/>
      <c r="E829" s="72"/>
      <c r="F829" s="72"/>
      <c r="BO829" s="71"/>
      <c r="BP829" s="64"/>
      <c r="BQ829" s="70"/>
      <c r="BR829" s="69"/>
      <c r="BS829" s="68"/>
      <c r="BT829" s="67"/>
      <c r="BV829" s="66"/>
      <c r="BW829" s="66"/>
      <c r="BX829" s="65"/>
      <c r="BZ829" s="61"/>
      <c r="CA829" s="64"/>
      <c r="CB829" s="63"/>
      <c r="CC829" s="62"/>
      <c r="CE829" s="61"/>
    </row>
    <row r="830" spans="2:83">
      <c r="B830" s="71"/>
      <c r="C830" s="71"/>
      <c r="D830" s="72"/>
      <c r="E830" s="72"/>
      <c r="F830" s="72"/>
      <c r="BO830" s="71"/>
      <c r="BP830" s="64"/>
      <c r="BQ830" s="70"/>
      <c r="BR830" s="69"/>
      <c r="BS830" s="68"/>
      <c r="BT830" s="67"/>
      <c r="BV830" s="66"/>
      <c r="BW830" s="66"/>
      <c r="BX830" s="65"/>
      <c r="BZ830" s="61"/>
      <c r="CA830" s="64"/>
      <c r="CB830" s="63"/>
      <c r="CC830" s="62"/>
      <c r="CE830" s="61"/>
    </row>
    <row r="831" spans="2:83">
      <c r="B831" s="71"/>
      <c r="C831" s="71"/>
      <c r="D831" s="72"/>
      <c r="E831" s="72"/>
      <c r="F831" s="72"/>
      <c r="BO831" s="71"/>
      <c r="BP831" s="64"/>
      <c r="BQ831" s="70"/>
      <c r="BR831" s="69"/>
      <c r="BS831" s="68"/>
      <c r="BT831" s="67"/>
      <c r="BV831" s="66"/>
      <c r="BW831" s="66"/>
      <c r="BX831" s="65"/>
      <c r="BZ831" s="61"/>
      <c r="CA831" s="64"/>
      <c r="CB831" s="63"/>
      <c r="CC831" s="62"/>
      <c r="CE831" s="61"/>
    </row>
    <row r="832" spans="2:83">
      <c r="B832" s="71"/>
      <c r="C832" s="71"/>
      <c r="D832" s="72"/>
      <c r="E832" s="72"/>
      <c r="F832" s="72"/>
      <c r="BO832" s="71"/>
      <c r="BP832" s="64"/>
      <c r="BQ832" s="70"/>
      <c r="BR832" s="69"/>
      <c r="BS832" s="68"/>
      <c r="BT832" s="67"/>
      <c r="BV832" s="66"/>
      <c r="BW832" s="66"/>
      <c r="BX832" s="65"/>
      <c r="BZ832" s="61"/>
      <c r="CA832" s="64"/>
      <c r="CB832" s="63"/>
      <c r="CC832" s="62"/>
      <c r="CE832" s="61"/>
    </row>
    <row r="833" spans="2:83">
      <c r="B833" s="71"/>
      <c r="C833" s="71"/>
      <c r="D833" s="72"/>
      <c r="E833" s="72"/>
      <c r="F833" s="72"/>
      <c r="BO833" s="71"/>
      <c r="BP833" s="64"/>
      <c r="BQ833" s="70"/>
      <c r="BR833" s="69"/>
      <c r="BS833" s="68"/>
      <c r="BT833" s="67"/>
      <c r="BV833" s="66"/>
      <c r="BW833" s="66"/>
      <c r="BX833" s="65"/>
      <c r="BZ833" s="61"/>
      <c r="CA833" s="64"/>
      <c r="CB833" s="63"/>
      <c r="CC833" s="62"/>
      <c r="CE833" s="61"/>
    </row>
    <row r="834" spans="2:83">
      <c r="B834" s="71"/>
      <c r="C834" s="71"/>
      <c r="D834" s="72"/>
      <c r="E834" s="72"/>
      <c r="F834" s="72"/>
      <c r="BO834" s="71"/>
      <c r="BP834" s="64"/>
      <c r="BQ834" s="70"/>
      <c r="BR834" s="69"/>
      <c r="BS834" s="68"/>
      <c r="BT834" s="67"/>
      <c r="BV834" s="66"/>
      <c r="BW834" s="66"/>
      <c r="BX834" s="65"/>
      <c r="BZ834" s="61"/>
      <c r="CA834" s="64"/>
      <c r="CB834" s="63"/>
      <c r="CC834" s="62"/>
      <c r="CE834" s="61"/>
    </row>
    <row r="835" spans="2:83">
      <c r="B835" s="71"/>
      <c r="C835" s="71"/>
      <c r="D835" s="72"/>
      <c r="E835" s="72"/>
      <c r="F835" s="72"/>
      <c r="BO835" s="71"/>
      <c r="BP835" s="64"/>
      <c r="BQ835" s="70"/>
      <c r="BR835" s="69"/>
      <c r="BS835" s="68"/>
      <c r="BT835" s="67"/>
      <c r="BV835" s="66"/>
      <c r="BW835" s="66"/>
      <c r="BX835" s="65"/>
      <c r="BZ835" s="61"/>
      <c r="CA835" s="64"/>
      <c r="CB835" s="63"/>
      <c r="CC835" s="62"/>
      <c r="CE835" s="61"/>
    </row>
    <row r="836" spans="2:83">
      <c r="B836" s="71"/>
      <c r="C836" s="71"/>
      <c r="D836" s="72"/>
      <c r="E836" s="72"/>
      <c r="F836" s="72"/>
      <c r="BO836" s="71"/>
      <c r="BP836" s="64"/>
      <c r="BQ836" s="70"/>
      <c r="BR836" s="69"/>
      <c r="BS836" s="68"/>
      <c r="BT836" s="67"/>
      <c r="BV836" s="66"/>
      <c r="BW836" s="66"/>
      <c r="BX836" s="65"/>
      <c r="BZ836" s="61"/>
      <c r="CA836" s="64"/>
      <c r="CB836" s="63"/>
      <c r="CC836" s="62"/>
      <c r="CE836" s="61"/>
    </row>
    <row r="837" spans="2:83">
      <c r="B837" s="71"/>
      <c r="C837" s="71"/>
      <c r="D837" s="72"/>
      <c r="E837" s="72"/>
      <c r="F837" s="72"/>
      <c r="BO837" s="71"/>
      <c r="BP837" s="64"/>
      <c r="BQ837" s="70"/>
      <c r="BR837" s="69"/>
      <c r="BS837" s="68"/>
      <c r="BT837" s="67"/>
      <c r="BV837" s="66"/>
      <c r="BW837" s="66"/>
      <c r="BX837" s="65"/>
      <c r="BZ837" s="61"/>
      <c r="CA837" s="64"/>
      <c r="CB837" s="63"/>
      <c r="CC837" s="62"/>
      <c r="CE837" s="61"/>
    </row>
    <row r="838" spans="2:83">
      <c r="B838" s="71"/>
      <c r="C838" s="71"/>
      <c r="D838" s="72"/>
      <c r="E838" s="72"/>
      <c r="F838" s="72"/>
      <c r="BO838" s="71"/>
      <c r="BP838" s="64"/>
      <c r="BQ838" s="70"/>
      <c r="BR838" s="69"/>
      <c r="BS838" s="68"/>
      <c r="BT838" s="67"/>
      <c r="BV838" s="66"/>
      <c r="BW838" s="66"/>
      <c r="BX838" s="65"/>
      <c r="BZ838" s="61"/>
      <c r="CA838" s="64"/>
      <c r="CB838" s="63"/>
      <c r="CC838" s="62"/>
      <c r="CE838" s="61"/>
    </row>
    <row r="839" spans="2:83">
      <c r="B839" s="71"/>
      <c r="C839" s="71"/>
      <c r="D839" s="72"/>
      <c r="E839" s="72"/>
      <c r="F839" s="72"/>
      <c r="BO839" s="71"/>
      <c r="BP839" s="64"/>
      <c r="BQ839" s="70"/>
      <c r="BR839" s="69"/>
      <c r="BS839" s="68"/>
      <c r="BT839" s="67"/>
      <c r="BV839" s="66"/>
      <c r="BW839" s="66"/>
      <c r="BX839" s="65"/>
      <c r="BZ839" s="61"/>
      <c r="CA839" s="64"/>
      <c r="CB839" s="63"/>
      <c r="CC839" s="62"/>
      <c r="CE839" s="61"/>
    </row>
    <row r="840" spans="2:83">
      <c r="B840" s="71"/>
      <c r="C840" s="71"/>
      <c r="D840" s="72"/>
      <c r="E840" s="72"/>
      <c r="F840" s="72"/>
      <c r="BO840" s="71"/>
      <c r="BP840" s="64"/>
      <c r="BQ840" s="70"/>
      <c r="BR840" s="69"/>
      <c r="BS840" s="68"/>
      <c r="BT840" s="67"/>
      <c r="BV840" s="66"/>
      <c r="BW840" s="66"/>
      <c r="BX840" s="65"/>
      <c r="BZ840" s="61"/>
      <c r="CA840" s="64"/>
      <c r="CB840" s="63"/>
      <c r="CC840" s="62"/>
      <c r="CE840" s="61"/>
    </row>
    <row r="841" spans="2:83">
      <c r="B841" s="71"/>
      <c r="C841" s="71"/>
      <c r="D841" s="72"/>
      <c r="E841" s="72"/>
      <c r="F841" s="72"/>
      <c r="BO841" s="71"/>
      <c r="BP841" s="64"/>
      <c r="BQ841" s="70"/>
      <c r="BR841" s="69"/>
      <c r="BS841" s="68"/>
      <c r="BT841" s="67"/>
      <c r="BV841" s="66"/>
      <c r="BW841" s="66"/>
      <c r="BX841" s="65"/>
      <c r="BZ841" s="61"/>
      <c r="CA841" s="64"/>
      <c r="CB841" s="63"/>
      <c r="CC841" s="62"/>
      <c r="CE841" s="61"/>
    </row>
    <row r="842" spans="2:83">
      <c r="B842" s="71"/>
      <c r="C842" s="71"/>
      <c r="D842" s="72"/>
      <c r="E842" s="72"/>
      <c r="F842" s="72"/>
      <c r="BO842" s="71"/>
      <c r="BP842" s="64"/>
      <c r="BQ842" s="70"/>
      <c r="BR842" s="69"/>
      <c r="BS842" s="68"/>
      <c r="BT842" s="67"/>
      <c r="BV842" s="66"/>
      <c r="BW842" s="66"/>
      <c r="BX842" s="65"/>
      <c r="BZ842" s="61"/>
      <c r="CA842" s="64"/>
      <c r="CB842" s="63"/>
      <c r="CC842" s="62"/>
      <c r="CE842" s="61"/>
    </row>
    <row r="843" spans="2:83">
      <c r="B843" s="71"/>
      <c r="C843" s="71"/>
      <c r="D843" s="72"/>
      <c r="E843" s="72"/>
      <c r="F843" s="72"/>
      <c r="BO843" s="71"/>
      <c r="BP843" s="64"/>
      <c r="BQ843" s="70"/>
      <c r="BR843" s="69"/>
      <c r="BS843" s="68"/>
      <c r="BT843" s="67"/>
      <c r="BV843" s="66"/>
      <c r="BW843" s="66"/>
      <c r="BX843" s="65"/>
      <c r="BZ843" s="61"/>
      <c r="CA843" s="64"/>
      <c r="CB843" s="63"/>
      <c r="CC843" s="62"/>
      <c r="CE843" s="61"/>
    </row>
    <row r="844" spans="2:83">
      <c r="B844" s="71"/>
      <c r="C844" s="71"/>
      <c r="D844" s="72"/>
      <c r="E844" s="72"/>
      <c r="F844" s="72"/>
      <c r="BO844" s="71"/>
      <c r="BP844" s="64"/>
      <c r="BQ844" s="70"/>
      <c r="BR844" s="69"/>
      <c r="BS844" s="68"/>
      <c r="BT844" s="67"/>
      <c r="BV844" s="66"/>
      <c r="BW844" s="66"/>
      <c r="BX844" s="65"/>
      <c r="BZ844" s="61"/>
      <c r="CA844" s="64"/>
      <c r="CB844" s="63"/>
      <c r="CC844" s="62"/>
      <c r="CE844" s="61"/>
    </row>
    <row r="845" spans="2:83">
      <c r="B845" s="71"/>
      <c r="C845" s="71"/>
      <c r="D845" s="72"/>
      <c r="E845" s="72"/>
      <c r="F845" s="72"/>
      <c r="BO845" s="71"/>
      <c r="BP845" s="64"/>
      <c r="BQ845" s="70"/>
      <c r="BR845" s="69"/>
      <c r="BS845" s="68"/>
      <c r="BT845" s="67"/>
      <c r="BV845" s="66"/>
      <c r="BW845" s="66"/>
      <c r="BX845" s="65"/>
      <c r="BZ845" s="61"/>
      <c r="CA845" s="64"/>
      <c r="CB845" s="63"/>
      <c r="CC845" s="62"/>
      <c r="CE845" s="61"/>
    </row>
    <row r="846" spans="2:83">
      <c r="B846" s="71"/>
      <c r="C846" s="71"/>
      <c r="D846" s="72"/>
      <c r="E846" s="72"/>
      <c r="F846" s="72"/>
      <c r="BO846" s="71"/>
      <c r="BP846" s="64"/>
      <c r="BQ846" s="70"/>
      <c r="BR846" s="69"/>
      <c r="BS846" s="68"/>
      <c r="BT846" s="67"/>
      <c r="BV846" s="66"/>
      <c r="BW846" s="66"/>
      <c r="BX846" s="65"/>
      <c r="BZ846" s="61"/>
      <c r="CA846" s="64"/>
      <c r="CB846" s="63"/>
      <c r="CC846" s="62"/>
      <c r="CE846" s="61"/>
    </row>
    <row r="847" spans="2:83">
      <c r="B847" s="71"/>
      <c r="C847" s="71"/>
      <c r="D847" s="72"/>
      <c r="E847" s="72"/>
      <c r="F847" s="72"/>
      <c r="BO847" s="71"/>
      <c r="BP847" s="64"/>
      <c r="BQ847" s="70"/>
      <c r="BR847" s="69"/>
      <c r="BS847" s="68"/>
      <c r="BT847" s="67"/>
      <c r="BV847" s="66"/>
      <c r="BW847" s="66"/>
      <c r="BX847" s="65"/>
      <c r="BZ847" s="61"/>
      <c r="CA847" s="64"/>
      <c r="CB847" s="63"/>
      <c r="CC847" s="62"/>
      <c r="CE847" s="61"/>
    </row>
    <row r="848" spans="2:83">
      <c r="B848" s="71"/>
      <c r="C848" s="71"/>
      <c r="D848" s="72"/>
      <c r="E848" s="72"/>
      <c r="F848" s="72"/>
      <c r="BO848" s="71"/>
      <c r="BP848" s="64"/>
      <c r="BQ848" s="70"/>
      <c r="BR848" s="69"/>
      <c r="BS848" s="68"/>
      <c r="BT848" s="67"/>
      <c r="BV848" s="66"/>
      <c r="BW848" s="66"/>
      <c r="BX848" s="65"/>
      <c r="BZ848" s="61"/>
      <c r="CA848" s="64"/>
      <c r="CB848" s="63"/>
      <c r="CC848" s="62"/>
      <c r="CE848" s="61"/>
    </row>
    <row r="849" spans="2:83">
      <c r="B849" s="71"/>
      <c r="C849" s="71"/>
      <c r="D849" s="72"/>
      <c r="E849" s="72"/>
      <c r="F849" s="72"/>
      <c r="BO849" s="71"/>
      <c r="BP849" s="64"/>
      <c r="BQ849" s="70"/>
      <c r="BR849" s="69"/>
      <c r="BS849" s="68"/>
      <c r="BT849" s="67"/>
      <c r="BV849" s="66"/>
      <c r="BW849" s="66"/>
      <c r="BX849" s="65"/>
      <c r="BZ849" s="61"/>
      <c r="CA849" s="64"/>
      <c r="CB849" s="63"/>
      <c r="CC849" s="62"/>
      <c r="CE849" s="61"/>
    </row>
    <row r="850" spans="2:83">
      <c r="B850" s="71"/>
      <c r="C850" s="71"/>
      <c r="D850" s="72"/>
      <c r="E850" s="72"/>
      <c r="F850" s="72"/>
      <c r="BO850" s="71"/>
      <c r="BP850" s="64"/>
      <c r="BQ850" s="70"/>
      <c r="BR850" s="69"/>
      <c r="BS850" s="68"/>
      <c r="BT850" s="67"/>
      <c r="BV850" s="66"/>
      <c r="BW850" s="66"/>
      <c r="BX850" s="65"/>
      <c r="BZ850" s="61"/>
      <c r="CA850" s="64"/>
      <c r="CB850" s="63"/>
      <c r="CC850" s="62"/>
      <c r="CE850" s="61"/>
    </row>
    <row r="851" spans="2:83">
      <c r="B851" s="71"/>
      <c r="C851" s="71"/>
      <c r="D851" s="72"/>
      <c r="E851" s="72"/>
      <c r="F851" s="72"/>
      <c r="BO851" s="71"/>
      <c r="BP851" s="64"/>
      <c r="BQ851" s="70"/>
      <c r="BR851" s="69"/>
      <c r="BS851" s="68"/>
      <c r="BT851" s="67"/>
      <c r="BV851" s="66"/>
      <c r="BW851" s="66"/>
      <c r="BX851" s="65"/>
      <c r="BZ851" s="61"/>
      <c r="CA851" s="64"/>
      <c r="CB851" s="63"/>
      <c r="CC851" s="62"/>
      <c r="CE851" s="61"/>
    </row>
    <row r="852" spans="2:83">
      <c r="B852" s="71"/>
      <c r="C852" s="71"/>
      <c r="D852" s="72"/>
      <c r="E852" s="72"/>
      <c r="F852" s="72"/>
      <c r="BO852" s="71"/>
      <c r="BP852" s="64"/>
      <c r="BQ852" s="70"/>
      <c r="BR852" s="69"/>
      <c r="BS852" s="68"/>
      <c r="BT852" s="67"/>
      <c r="BV852" s="66"/>
      <c r="BW852" s="66"/>
      <c r="BX852" s="65"/>
      <c r="BZ852" s="61"/>
      <c r="CA852" s="64"/>
      <c r="CB852" s="63"/>
      <c r="CC852" s="62"/>
      <c r="CE852" s="61"/>
    </row>
    <row r="853" spans="2:83">
      <c r="B853" s="71"/>
      <c r="C853" s="71"/>
      <c r="D853" s="72"/>
      <c r="E853" s="72"/>
      <c r="F853" s="72"/>
      <c r="BO853" s="71"/>
      <c r="BP853" s="64"/>
      <c r="BQ853" s="70"/>
      <c r="BR853" s="69"/>
      <c r="BS853" s="68"/>
      <c r="BT853" s="67"/>
      <c r="BV853" s="66"/>
      <c r="BW853" s="66"/>
      <c r="BX853" s="65"/>
      <c r="BZ853" s="61"/>
      <c r="CA853" s="64"/>
      <c r="CB853" s="63"/>
      <c r="CC853" s="62"/>
      <c r="CE853" s="61"/>
    </row>
    <row r="854" spans="2:83">
      <c r="B854" s="71"/>
      <c r="C854" s="71"/>
      <c r="D854" s="72"/>
      <c r="E854" s="72"/>
      <c r="F854" s="72"/>
      <c r="BO854" s="71"/>
      <c r="BP854" s="64"/>
      <c r="BQ854" s="70"/>
      <c r="BR854" s="69"/>
      <c r="BS854" s="68"/>
      <c r="BT854" s="67"/>
      <c r="BV854" s="66"/>
      <c r="BW854" s="66"/>
      <c r="BX854" s="65"/>
      <c r="BZ854" s="61"/>
      <c r="CA854" s="64"/>
      <c r="CB854" s="63"/>
      <c r="CC854" s="62"/>
      <c r="CE854" s="61"/>
    </row>
    <row r="855" spans="2:83">
      <c r="B855" s="71"/>
      <c r="C855" s="71"/>
      <c r="D855" s="72"/>
      <c r="E855" s="72"/>
      <c r="F855" s="72"/>
      <c r="BO855" s="71"/>
      <c r="BP855" s="64"/>
      <c r="BQ855" s="70"/>
      <c r="BR855" s="69"/>
      <c r="BS855" s="68"/>
      <c r="BT855" s="67"/>
      <c r="BV855" s="66"/>
      <c r="BW855" s="66"/>
      <c r="BX855" s="65"/>
      <c r="BZ855" s="61"/>
      <c r="CA855" s="64"/>
      <c r="CB855" s="63"/>
      <c r="CC855" s="62"/>
      <c r="CE855" s="61"/>
    </row>
    <row r="856" spans="2:83">
      <c r="B856" s="71"/>
      <c r="C856" s="71"/>
      <c r="D856" s="72"/>
      <c r="E856" s="72"/>
      <c r="F856" s="72"/>
      <c r="BO856" s="71"/>
      <c r="BP856" s="64"/>
      <c r="BQ856" s="70"/>
      <c r="BR856" s="69"/>
      <c r="BS856" s="68"/>
      <c r="BT856" s="67"/>
      <c r="BV856" s="66"/>
      <c r="BW856" s="66"/>
      <c r="BX856" s="65"/>
      <c r="BZ856" s="61"/>
      <c r="CA856" s="64"/>
      <c r="CB856" s="63"/>
      <c r="CC856" s="62"/>
      <c r="CE856" s="61"/>
    </row>
    <row r="857" spans="2:83">
      <c r="B857" s="71"/>
      <c r="C857" s="71"/>
      <c r="D857" s="72"/>
      <c r="E857" s="72"/>
      <c r="F857" s="72"/>
      <c r="BO857" s="71"/>
      <c r="BP857" s="64"/>
      <c r="BQ857" s="70"/>
      <c r="BR857" s="69"/>
      <c r="BS857" s="68"/>
      <c r="BT857" s="67"/>
      <c r="BV857" s="66"/>
      <c r="BW857" s="66"/>
      <c r="BX857" s="65"/>
      <c r="BZ857" s="61"/>
      <c r="CA857" s="64"/>
      <c r="CB857" s="63"/>
      <c r="CC857" s="62"/>
      <c r="CE857" s="61"/>
    </row>
    <row r="858" spans="2:83">
      <c r="B858" s="71"/>
      <c r="C858" s="71"/>
      <c r="D858" s="72"/>
      <c r="E858" s="72"/>
      <c r="F858" s="72"/>
      <c r="BO858" s="71"/>
      <c r="BP858" s="64"/>
      <c r="BQ858" s="70"/>
      <c r="BR858" s="69"/>
      <c r="BS858" s="68"/>
      <c r="BT858" s="67"/>
      <c r="BV858" s="66"/>
      <c r="BW858" s="66"/>
      <c r="BX858" s="65"/>
      <c r="BZ858" s="61"/>
      <c r="CA858" s="64"/>
      <c r="CB858" s="63"/>
      <c r="CC858" s="62"/>
      <c r="CE858" s="61"/>
    </row>
    <row r="859" spans="2:83">
      <c r="B859" s="71"/>
      <c r="C859" s="71"/>
      <c r="D859" s="72"/>
      <c r="E859" s="72"/>
      <c r="F859" s="72"/>
      <c r="BO859" s="71"/>
      <c r="BP859" s="64"/>
      <c r="BQ859" s="70"/>
      <c r="BR859" s="69"/>
      <c r="BS859" s="68"/>
      <c r="BT859" s="67"/>
      <c r="BV859" s="66"/>
      <c r="BW859" s="66"/>
      <c r="BX859" s="65"/>
      <c r="BZ859" s="61"/>
      <c r="CA859" s="64"/>
      <c r="CB859" s="63"/>
      <c r="CC859" s="62"/>
      <c r="CE859" s="61"/>
    </row>
    <row r="860" spans="2:83">
      <c r="B860" s="71"/>
      <c r="C860" s="71"/>
      <c r="D860" s="72"/>
      <c r="E860" s="72"/>
      <c r="F860" s="72"/>
      <c r="BO860" s="71"/>
      <c r="BP860" s="64"/>
      <c r="BQ860" s="70"/>
      <c r="BR860" s="69"/>
      <c r="BS860" s="68"/>
      <c r="BT860" s="67"/>
      <c r="BV860" s="66"/>
      <c r="BW860" s="66"/>
      <c r="BX860" s="65"/>
      <c r="BZ860" s="61"/>
      <c r="CA860" s="64"/>
      <c r="CB860" s="63"/>
      <c r="CC860" s="62"/>
      <c r="CE860" s="61"/>
    </row>
    <row r="861" spans="2:83">
      <c r="B861" s="71"/>
      <c r="C861" s="71"/>
      <c r="D861" s="72"/>
      <c r="E861" s="72"/>
      <c r="F861" s="72"/>
      <c r="BO861" s="71"/>
      <c r="BP861" s="64"/>
      <c r="BQ861" s="70"/>
      <c r="BR861" s="69"/>
      <c r="BS861" s="68"/>
      <c r="BT861" s="67"/>
      <c r="BV861" s="66"/>
      <c r="BW861" s="66"/>
      <c r="BX861" s="65"/>
      <c r="BZ861" s="61"/>
      <c r="CA861" s="64"/>
      <c r="CB861" s="63"/>
      <c r="CC861" s="62"/>
      <c r="CE861" s="61"/>
    </row>
    <row r="862" spans="2:83">
      <c r="B862" s="71"/>
      <c r="C862" s="71"/>
      <c r="D862" s="72"/>
      <c r="E862" s="72"/>
      <c r="F862" s="72"/>
      <c r="BO862" s="71"/>
      <c r="BP862" s="64"/>
      <c r="BQ862" s="70"/>
      <c r="BR862" s="69"/>
      <c r="BS862" s="68"/>
      <c r="BT862" s="67"/>
      <c r="BV862" s="66"/>
      <c r="BW862" s="66"/>
      <c r="BX862" s="65"/>
      <c r="BZ862" s="61"/>
      <c r="CA862" s="64"/>
      <c r="CB862" s="63"/>
      <c r="CC862" s="62"/>
      <c r="CE862" s="61"/>
    </row>
    <row r="863" spans="2:83">
      <c r="B863" s="71"/>
      <c r="C863" s="71"/>
      <c r="D863" s="72"/>
      <c r="E863" s="72"/>
      <c r="F863" s="72"/>
      <c r="BO863" s="71"/>
      <c r="BP863" s="64"/>
      <c r="BQ863" s="70"/>
      <c r="BR863" s="69"/>
      <c r="BS863" s="68"/>
      <c r="BT863" s="67"/>
      <c r="BV863" s="66"/>
      <c r="BW863" s="66"/>
      <c r="BX863" s="65"/>
      <c r="BZ863" s="61"/>
      <c r="CA863" s="64"/>
      <c r="CB863" s="63"/>
      <c r="CC863" s="62"/>
      <c r="CE863" s="61"/>
    </row>
    <row r="864" spans="2:83">
      <c r="B864" s="71"/>
      <c r="C864" s="71"/>
      <c r="D864" s="72"/>
      <c r="E864" s="72"/>
      <c r="F864" s="72"/>
      <c r="BO864" s="71"/>
      <c r="BP864" s="64"/>
      <c r="BQ864" s="70"/>
      <c r="BR864" s="69"/>
      <c r="BS864" s="68"/>
      <c r="BT864" s="67"/>
      <c r="BV864" s="66"/>
      <c r="BW864" s="66"/>
      <c r="BX864" s="65"/>
      <c r="BZ864" s="61"/>
      <c r="CA864" s="64"/>
      <c r="CB864" s="63"/>
      <c r="CC864" s="62"/>
      <c r="CE864" s="61"/>
    </row>
    <row r="865" spans="2:83">
      <c r="B865" s="71"/>
      <c r="C865" s="71"/>
      <c r="D865" s="72"/>
      <c r="E865" s="72"/>
      <c r="F865" s="72"/>
      <c r="BO865" s="71"/>
      <c r="BP865" s="64"/>
      <c r="BQ865" s="70"/>
      <c r="BR865" s="69"/>
      <c r="BS865" s="68"/>
      <c r="BT865" s="67"/>
      <c r="BV865" s="66"/>
      <c r="BW865" s="66"/>
      <c r="BX865" s="65"/>
      <c r="BZ865" s="61"/>
      <c r="CA865" s="64"/>
      <c r="CB865" s="63"/>
      <c r="CC865" s="62"/>
      <c r="CE865" s="61"/>
    </row>
    <row r="866" spans="2:83">
      <c r="B866" s="71"/>
      <c r="C866" s="71"/>
      <c r="D866" s="72"/>
      <c r="E866" s="72"/>
      <c r="F866" s="72"/>
      <c r="BO866" s="71"/>
      <c r="BP866" s="64"/>
      <c r="BQ866" s="70"/>
      <c r="BR866" s="69"/>
      <c r="BS866" s="68"/>
      <c r="BT866" s="67"/>
      <c r="BV866" s="66"/>
      <c r="BW866" s="66"/>
      <c r="BX866" s="65"/>
      <c r="BZ866" s="61"/>
      <c r="CA866" s="64"/>
      <c r="CB866" s="63"/>
      <c r="CC866" s="62"/>
      <c r="CE866" s="61"/>
    </row>
    <row r="867" spans="2:83">
      <c r="B867" s="71"/>
      <c r="C867" s="71"/>
      <c r="D867" s="72"/>
      <c r="E867" s="72"/>
      <c r="F867" s="72"/>
      <c r="BO867" s="71"/>
      <c r="BP867" s="64"/>
      <c r="BQ867" s="70"/>
      <c r="BR867" s="69"/>
      <c r="BS867" s="68"/>
      <c r="BT867" s="67"/>
      <c r="BV867" s="66"/>
      <c r="BW867" s="66"/>
      <c r="BX867" s="65"/>
      <c r="BZ867" s="61"/>
      <c r="CA867" s="64"/>
      <c r="CB867" s="63"/>
      <c r="CC867" s="62"/>
      <c r="CE867" s="61"/>
    </row>
    <row r="868" spans="2:83">
      <c r="B868" s="71"/>
      <c r="C868" s="71"/>
      <c r="D868" s="72"/>
      <c r="E868" s="72"/>
      <c r="F868" s="72"/>
      <c r="BO868" s="71"/>
      <c r="BP868" s="64"/>
      <c r="BQ868" s="70"/>
      <c r="BR868" s="69"/>
      <c r="BS868" s="68"/>
      <c r="BT868" s="67"/>
      <c r="BV868" s="66"/>
      <c r="BW868" s="66"/>
      <c r="BX868" s="65"/>
      <c r="BZ868" s="61"/>
      <c r="CA868" s="64"/>
      <c r="CB868" s="63"/>
      <c r="CC868" s="62"/>
      <c r="CE868" s="61"/>
    </row>
    <row r="869" spans="2:83">
      <c r="B869" s="71"/>
      <c r="C869" s="71"/>
      <c r="D869" s="72"/>
      <c r="E869" s="72"/>
      <c r="F869" s="72"/>
      <c r="BO869" s="71"/>
      <c r="BP869" s="64"/>
      <c r="BQ869" s="70"/>
      <c r="BR869" s="69"/>
      <c r="BS869" s="68"/>
      <c r="BT869" s="67"/>
      <c r="BV869" s="66"/>
      <c r="BW869" s="66"/>
      <c r="BX869" s="65"/>
      <c r="BZ869" s="61"/>
      <c r="CA869" s="64"/>
      <c r="CB869" s="63"/>
      <c r="CC869" s="62"/>
      <c r="CE869" s="61"/>
    </row>
    <row r="870" spans="2:83">
      <c r="B870" s="71"/>
      <c r="C870" s="71"/>
      <c r="D870" s="72"/>
      <c r="E870" s="72"/>
      <c r="F870" s="72"/>
      <c r="BO870" s="71"/>
      <c r="BP870" s="64"/>
      <c r="BQ870" s="70"/>
      <c r="BR870" s="69"/>
      <c r="BS870" s="68"/>
      <c r="BT870" s="67"/>
      <c r="BV870" s="66"/>
      <c r="BW870" s="66"/>
      <c r="BX870" s="65"/>
      <c r="BZ870" s="61"/>
      <c r="CA870" s="64"/>
      <c r="CB870" s="63"/>
      <c r="CC870" s="62"/>
      <c r="CE870" s="61"/>
    </row>
    <row r="871" spans="2:83">
      <c r="B871" s="71"/>
      <c r="C871" s="71"/>
      <c r="D871" s="72"/>
      <c r="E871" s="72"/>
      <c r="F871" s="72"/>
      <c r="BO871" s="71"/>
      <c r="BP871" s="64"/>
      <c r="BQ871" s="70"/>
      <c r="BR871" s="69"/>
      <c r="BS871" s="68"/>
      <c r="BT871" s="67"/>
      <c r="BV871" s="66"/>
      <c r="BW871" s="66"/>
      <c r="BX871" s="65"/>
      <c r="BZ871" s="61"/>
      <c r="CA871" s="64"/>
      <c r="CB871" s="63"/>
      <c r="CC871" s="62"/>
      <c r="CE871" s="61"/>
    </row>
    <row r="872" spans="2:83">
      <c r="B872" s="71"/>
      <c r="C872" s="71"/>
      <c r="D872" s="72"/>
      <c r="E872" s="72"/>
      <c r="F872" s="72"/>
      <c r="BO872" s="71"/>
      <c r="BP872" s="64"/>
      <c r="BQ872" s="70"/>
      <c r="BR872" s="69"/>
      <c r="BS872" s="68"/>
      <c r="BT872" s="67"/>
      <c r="BV872" s="66"/>
      <c r="BW872" s="66"/>
      <c r="BX872" s="65"/>
      <c r="BZ872" s="61"/>
      <c r="CA872" s="64"/>
      <c r="CB872" s="63"/>
      <c r="CC872" s="62"/>
      <c r="CE872" s="61"/>
    </row>
    <row r="873" spans="2:83">
      <c r="B873" s="71"/>
      <c r="C873" s="71"/>
      <c r="D873" s="72"/>
      <c r="E873" s="72"/>
      <c r="F873" s="72"/>
      <c r="BO873" s="71"/>
      <c r="BP873" s="64"/>
      <c r="BQ873" s="70"/>
      <c r="BR873" s="69"/>
      <c r="BS873" s="68"/>
      <c r="BT873" s="67"/>
      <c r="BV873" s="66"/>
      <c r="BW873" s="66"/>
      <c r="BX873" s="65"/>
      <c r="BZ873" s="61"/>
      <c r="CA873" s="64"/>
      <c r="CB873" s="63"/>
      <c r="CC873" s="62"/>
      <c r="CE873" s="61"/>
    </row>
    <row r="874" spans="2:83">
      <c r="B874" s="71"/>
      <c r="C874" s="71"/>
      <c r="D874" s="72"/>
      <c r="E874" s="72"/>
      <c r="F874" s="72"/>
      <c r="BO874" s="71"/>
      <c r="BP874" s="64"/>
      <c r="BQ874" s="70"/>
      <c r="BR874" s="69"/>
      <c r="BS874" s="68"/>
      <c r="BT874" s="67"/>
      <c r="BV874" s="66"/>
      <c r="BW874" s="66"/>
      <c r="BX874" s="65"/>
      <c r="BZ874" s="61"/>
      <c r="CA874" s="64"/>
      <c r="CB874" s="63"/>
      <c r="CC874" s="62"/>
      <c r="CE874" s="61"/>
    </row>
    <row r="875" spans="2:83">
      <c r="B875" s="71"/>
      <c r="C875" s="71"/>
      <c r="D875" s="72"/>
      <c r="E875" s="72"/>
      <c r="F875" s="72"/>
      <c r="BO875" s="71"/>
      <c r="BP875" s="64"/>
      <c r="BQ875" s="70"/>
      <c r="BR875" s="69"/>
      <c r="BS875" s="68"/>
      <c r="BT875" s="67"/>
      <c r="BV875" s="66"/>
      <c r="BW875" s="66"/>
      <c r="BX875" s="65"/>
      <c r="BZ875" s="61"/>
      <c r="CA875" s="64"/>
      <c r="CB875" s="63"/>
      <c r="CC875" s="62"/>
      <c r="CE875" s="61"/>
    </row>
    <row r="876" spans="2:83">
      <c r="B876" s="71"/>
      <c r="C876" s="71"/>
      <c r="D876" s="72"/>
      <c r="E876" s="72"/>
      <c r="F876" s="72"/>
      <c r="BO876" s="71"/>
      <c r="BP876" s="64"/>
      <c r="BQ876" s="70"/>
      <c r="BR876" s="69"/>
      <c r="BS876" s="68"/>
      <c r="BT876" s="67"/>
      <c r="BV876" s="66"/>
      <c r="BW876" s="66"/>
      <c r="BX876" s="65"/>
      <c r="BZ876" s="61"/>
      <c r="CA876" s="64"/>
      <c r="CB876" s="63"/>
      <c r="CC876" s="62"/>
      <c r="CE876" s="61"/>
    </row>
    <row r="877" spans="2:83">
      <c r="B877" s="71"/>
      <c r="C877" s="71"/>
      <c r="D877" s="72"/>
      <c r="E877" s="72"/>
      <c r="F877" s="72"/>
      <c r="BO877" s="71"/>
      <c r="BP877" s="64"/>
      <c r="BQ877" s="70"/>
      <c r="BR877" s="69"/>
      <c r="BS877" s="68"/>
      <c r="BT877" s="67"/>
      <c r="BV877" s="66"/>
      <c r="BW877" s="66"/>
      <c r="BX877" s="65"/>
      <c r="BZ877" s="61"/>
      <c r="CA877" s="64"/>
      <c r="CB877" s="63"/>
      <c r="CC877" s="62"/>
      <c r="CE877" s="61"/>
    </row>
    <row r="878" spans="2:83">
      <c r="B878" s="71"/>
      <c r="C878" s="71"/>
      <c r="D878" s="72"/>
      <c r="E878" s="72"/>
      <c r="F878" s="72"/>
      <c r="BO878" s="71"/>
      <c r="BP878" s="64"/>
      <c r="BQ878" s="70"/>
      <c r="BR878" s="69"/>
      <c r="BS878" s="68"/>
      <c r="BT878" s="67"/>
      <c r="BV878" s="66"/>
      <c r="BW878" s="66"/>
      <c r="BX878" s="65"/>
      <c r="BZ878" s="61"/>
      <c r="CA878" s="64"/>
      <c r="CB878" s="63"/>
      <c r="CC878" s="62"/>
      <c r="CE878" s="61"/>
    </row>
    <row r="879" spans="2:83">
      <c r="B879" s="71"/>
      <c r="C879" s="71"/>
      <c r="D879" s="72"/>
      <c r="E879" s="72"/>
      <c r="F879" s="72"/>
      <c r="BO879" s="71"/>
      <c r="BP879" s="64"/>
      <c r="BQ879" s="70"/>
      <c r="BR879" s="69"/>
      <c r="BS879" s="68"/>
      <c r="BT879" s="67"/>
      <c r="BV879" s="66"/>
      <c r="BW879" s="66"/>
      <c r="BX879" s="65"/>
      <c r="BZ879" s="61"/>
      <c r="CA879" s="64"/>
      <c r="CB879" s="63"/>
      <c r="CC879" s="62"/>
      <c r="CE879" s="61"/>
    </row>
    <row r="880" spans="2:83">
      <c r="B880" s="71"/>
      <c r="C880" s="71"/>
      <c r="D880" s="72"/>
      <c r="E880" s="72"/>
      <c r="F880" s="72"/>
      <c r="BO880" s="71"/>
      <c r="BP880" s="64"/>
      <c r="BQ880" s="70"/>
      <c r="BR880" s="69"/>
      <c r="BS880" s="68"/>
      <c r="BT880" s="67"/>
      <c r="BV880" s="66"/>
      <c r="BW880" s="66"/>
      <c r="BX880" s="65"/>
      <c r="BZ880" s="61"/>
      <c r="CA880" s="64"/>
      <c r="CB880" s="63"/>
      <c r="CC880" s="62"/>
      <c r="CE880" s="61"/>
    </row>
    <row r="881" spans="2:83">
      <c r="B881" s="71"/>
      <c r="C881" s="71"/>
      <c r="D881" s="72"/>
      <c r="E881" s="72"/>
      <c r="F881" s="72"/>
      <c r="BO881" s="71"/>
      <c r="BP881" s="64"/>
      <c r="BQ881" s="70"/>
      <c r="BR881" s="69"/>
      <c r="BS881" s="68"/>
      <c r="BT881" s="67"/>
      <c r="BV881" s="66"/>
      <c r="BW881" s="66"/>
      <c r="BX881" s="65"/>
      <c r="BZ881" s="61"/>
      <c r="CA881" s="64"/>
      <c r="CB881" s="63"/>
      <c r="CC881" s="62"/>
      <c r="CE881" s="61"/>
    </row>
    <row r="882" spans="2:83">
      <c r="B882" s="71"/>
      <c r="C882" s="71"/>
      <c r="D882" s="72"/>
      <c r="E882" s="72"/>
      <c r="F882" s="72"/>
      <c r="BO882" s="71"/>
      <c r="BP882" s="64"/>
      <c r="BQ882" s="70"/>
      <c r="BR882" s="69"/>
      <c r="BS882" s="68"/>
      <c r="BT882" s="67"/>
      <c r="BV882" s="66"/>
      <c r="BW882" s="66"/>
      <c r="BX882" s="65"/>
      <c r="BZ882" s="61"/>
      <c r="CA882" s="64"/>
      <c r="CB882" s="63"/>
      <c r="CC882" s="62"/>
      <c r="CE882" s="61"/>
    </row>
    <row r="883" spans="2:83">
      <c r="B883" s="71"/>
      <c r="C883" s="71"/>
      <c r="D883" s="72"/>
      <c r="E883" s="72"/>
      <c r="F883" s="72"/>
      <c r="BO883" s="71"/>
      <c r="BP883" s="64"/>
      <c r="BQ883" s="70"/>
      <c r="BR883" s="69"/>
      <c r="BS883" s="68"/>
      <c r="BT883" s="67"/>
      <c r="BV883" s="66"/>
      <c r="BW883" s="66"/>
      <c r="BX883" s="65"/>
      <c r="BZ883" s="61"/>
      <c r="CA883" s="64"/>
      <c r="CB883" s="63"/>
      <c r="CC883" s="62"/>
      <c r="CE883" s="61"/>
    </row>
    <row r="884" spans="2:83">
      <c r="B884" s="71"/>
      <c r="C884" s="71"/>
      <c r="D884" s="72"/>
      <c r="E884" s="72"/>
      <c r="F884" s="72"/>
      <c r="BO884" s="71"/>
      <c r="BP884" s="64"/>
      <c r="BQ884" s="70"/>
      <c r="BR884" s="69"/>
      <c r="BS884" s="68"/>
      <c r="BT884" s="67"/>
      <c r="BV884" s="66"/>
      <c r="BW884" s="66"/>
      <c r="BX884" s="65"/>
      <c r="BZ884" s="61"/>
      <c r="CA884" s="64"/>
      <c r="CB884" s="63"/>
      <c r="CC884" s="62"/>
      <c r="CE884" s="61"/>
    </row>
    <row r="885" spans="2:83">
      <c r="B885" s="71"/>
      <c r="C885" s="71"/>
      <c r="D885" s="72"/>
      <c r="E885" s="72"/>
      <c r="F885" s="72"/>
      <c r="BO885" s="71"/>
      <c r="BP885" s="64"/>
      <c r="BQ885" s="70"/>
      <c r="BR885" s="69"/>
      <c r="BS885" s="68"/>
      <c r="BT885" s="67"/>
      <c r="BV885" s="66"/>
      <c r="BW885" s="66"/>
      <c r="BX885" s="65"/>
      <c r="BZ885" s="61"/>
      <c r="CA885" s="64"/>
      <c r="CB885" s="63"/>
      <c r="CC885" s="62"/>
      <c r="CE885" s="61"/>
    </row>
    <row r="886" spans="2:83">
      <c r="B886" s="71"/>
      <c r="C886" s="71"/>
      <c r="D886" s="72"/>
      <c r="E886" s="72"/>
      <c r="F886" s="72"/>
      <c r="BO886" s="71"/>
      <c r="BP886" s="64"/>
      <c r="BQ886" s="70"/>
      <c r="BR886" s="69"/>
      <c r="BS886" s="68"/>
      <c r="BT886" s="67"/>
      <c r="BV886" s="66"/>
      <c r="BW886" s="66"/>
      <c r="BX886" s="65"/>
      <c r="BZ886" s="61"/>
      <c r="CA886" s="64"/>
      <c r="CB886" s="63"/>
      <c r="CC886" s="62"/>
      <c r="CE886" s="61"/>
    </row>
    <row r="887" spans="2:83">
      <c r="B887" s="71"/>
      <c r="C887" s="71"/>
      <c r="D887" s="72"/>
      <c r="E887" s="72"/>
      <c r="F887" s="72"/>
      <c r="BO887" s="71"/>
      <c r="BP887" s="64"/>
      <c r="BQ887" s="70"/>
      <c r="BR887" s="69"/>
      <c r="BS887" s="68"/>
      <c r="BT887" s="67"/>
      <c r="BV887" s="66"/>
      <c r="BW887" s="66"/>
      <c r="BX887" s="65"/>
      <c r="BZ887" s="61"/>
      <c r="CA887" s="64"/>
      <c r="CB887" s="63"/>
      <c r="CC887" s="62"/>
      <c r="CE887" s="61"/>
    </row>
    <row r="888" spans="2:83">
      <c r="B888" s="71"/>
      <c r="C888" s="71"/>
      <c r="D888" s="72"/>
      <c r="E888" s="72"/>
      <c r="F888" s="72"/>
      <c r="BO888" s="71"/>
      <c r="BP888" s="64"/>
      <c r="BQ888" s="70"/>
      <c r="BR888" s="69"/>
      <c r="BS888" s="68"/>
      <c r="BT888" s="67"/>
      <c r="BV888" s="66"/>
      <c r="BW888" s="66"/>
      <c r="BX888" s="65"/>
      <c r="BZ888" s="61"/>
      <c r="CA888" s="64"/>
      <c r="CB888" s="63"/>
      <c r="CC888" s="62"/>
      <c r="CE888" s="61"/>
    </row>
    <row r="889" spans="2:83">
      <c r="B889" s="71"/>
      <c r="C889" s="71"/>
      <c r="D889" s="72"/>
      <c r="E889" s="72"/>
      <c r="F889" s="72"/>
      <c r="BO889" s="71"/>
      <c r="BP889" s="64"/>
      <c r="BQ889" s="70"/>
      <c r="BR889" s="69"/>
      <c r="BS889" s="68"/>
      <c r="BT889" s="67"/>
      <c r="BV889" s="66"/>
      <c r="BW889" s="66"/>
      <c r="BX889" s="65"/>
      <c r="BZ889" s="61"/>
      <c r="CA889" s="64"/>
      <c r="CB889" s="63"/>
      <c r="CC889" s="62"/>
      <c r="CE889" s="61"/>
    </row>
    <row r="890" spans="2:83">
      <c r="B890" s="71"/>
      <c r="C890" s="71"/>
      <c r="D890" s="72"/>
      <c r="E890" s="72"/>
      <c r="F890" s="72"/>
      <c r="BO890" s="71"/>
      <c r="BP890" s="64"/>
      <c r="BQ890" s="70"/>
      <c r="BR890" s="69"/>
      <c r="BS890" s="68"/>
      <c r="BT890" s="67"/>
      <c r="BV890" s="66"/>
      <c r="BW890" s="66"/>
      <c r="BX890" s="65"/>
      <c r="BZ890" s="61"/>
      <c r="CA890" s="64"/>
      <c r="CB890" s="63"/>
      <c r="CC890" s="62"/>
      <c r="CE890" s="61"/>
    </row>
    <row r="891" spans="2:83">
      <c r="B891" s="71"/>
      <c r="C891" s="71"/>
      <c r="D891" s="72"/>
      <c r="E891" s="72"/>
      <c r="F891" s="72"/>
      <c r="BO891" s="71"/>
      <c r="BP891" s="64"/>
      <c r="BQ891" s="70"/>
      <c r="BR891" s="69"/>
      <c r="BS891" s="68"/>
      <c r="BT891" s="67"/>
      <c r="BV891" s="66"/>
      <c r="BW891" s="66"/>
      <c r="BX891" s="65"/>
      <c r="BZ891" s="61"/>
      <c r="CA891" s="64"/>
      <c r="CB891" s="63"/>
      <c r="CC891" s="62"/>
      <c r="CE891" s="61"/>
    </row>
    <row r="892" spans="2:83">
      <c r="B892" s="71"/>
      <c r="C892" s="71"/>
      <c r="D892" s="72"/>
      <c r="E892" s="72"/>
      <c r="F892" s="72"/>
      <c r="BO892" s="71"/>
      <c r="BP892" s="64"/>
      <c r="BQ892" s="70"/>
      <c r="BR892" s="69"/>
      <c r="BS892" s="68"/>
      <c r="BT892" s="67"/>
      <c r="BV892" s="66"/>
      <c r="BW892" s="66"/>
      <c r="BX892" s="65"/>
      <c r="BZ892" s="61"/>
      <c r="CA892" s="64"/>
      <c r="CB892" s="63"/>
      <c r="CC892" s="62"/>
      <c r="CE892" s="61"/>
    </row>
    <row r="893" spans="2:83">
      <c r="B893" s="71"/>
      <c r="C893" s="71"/>
      <c r="D893" s="72"/>
      <c r="E893" s="72"/>
      <c r="F893" s="72"/>
      <c r="BO893" s="71"/>
      <c r="BP893" s="64"/>
      <c r="BQ893" s="70"/>
      <c r="BR893" s="69"/>
      <c r="BS893" s="68"/>
      <c r="BT893" s="67"/>
      <c r="BV893" s="66"/>
      <c r="BW893" s="66"/>
      <c r="BX893" s="65"/>
      <c r="BZ893" s="61"/>
      <c r="CA893" s="64"/>
      <c r="CB893" s="63"/>
      <c r="CC893" s="62"/>
      <c r="CE893" s="61"/>
    </row>
    <row r="894" spans="2:83">
      <c r="B894" s="71"/>
      <c r="C894" s="71"/>
      <c r="D894" s="72"/>
      <c r="E894" s="72"/>
      <c r="F894" s="72"/>
      <c r="BO894" s="71"/>
      <c r="BP894" s="64"/>
      <c r="BQ894" s="70"/>
      <c r="BR894" s="69"/>
      <c r="BS894" s="68"/>
      <c r="BT894" s="67"/>
      <c r="BV894" s="66"/>
      <c r="BW894" s="66"/>
      <c r="BX894" s="65"/>
      <c r="BZ894" s="61"/>
      <c r="CA894" s="64"/>
      <c r="CB894" s="63"/>
      <c r="CC894" s="62"/>
      <c r="CE894" s="61"/>
    </row>
    <row r="895" spans="2:83">
      <c r="B895" s="71"/>
      <c r="C895" s="71"/>
      <c r="D895" s="72"/>
      <c r="E895" s="72"/>
      <c r="F895" s="72"/>
      <c r="BO895" s="71"/>
      <c r="BP895" s="64"/>
      <c r="BQ895" s="70"/>
      <c r="BR895" s="69"/>
      <c r="BS895" s="68"/>
      <c r="BT895" s="67"/>
      <c r="BV895" s="66"/>
      <c r="BW895" s="66"/>
      <c r="BX895" s="65"/>
      <c r="BZ895" s="61"/>
      <c r="CA895" s="64"/>
      <c r="CB895" s="63"/>
      <c r="CC895" s="62"/>
      <c r="CE895" s="61"/>
    </row>
    <row r="896" spans="2:83">
      <c r="B896" s="71"/>
      <c r="C896" s="71"/>
      <c r="D896" s="72"/>
      <c r="E896" s="72"/>
      <c r="F896" s="72"/>
      <c r="BO896" s="71"/>
      <c r="BP896" s="64"/>
      <c r="BQ896" s="70"/>
      <c r="BR896" s="69"/>
      <c r="BS896" s="68"/>
      <c r="BT896" s="67"/>
      <c r="BV896" s="66"/>
      <c r="BW896" s="66"/>
      <c r="BX896" s="65"/>
      <c r="BZ896" s="61"/>
      <c r="CA896" s="64"/>
      <c r="CB896" s="63"/>
      <c r="CC896" s="62"/>
      <c r="CE896" s="61"/>
    </row>
    <row r="897" spans="2:83">
      <c r="B897" s="71"/>
      <c r="C897" s="71"/>
      <c r="D897" s="72"/>
      <c r="E897" s="72"/>
      <c r="F897" s="72"/>
      <c r="BO897" s="71"/>
      <c r="BP897" s="64"/>
      <c r="BQ897" s="70"/>
      <c r="BR897" s="69"/>
      <c r="BS897" s="68"/>
      <c r="BT897" s="67"/>
      <c r="BV897" s="66"/>
      <c r="BW897" s="66"/>
      <c r="BX897" s="65"/>
      <c r="BZ897" s="61"/>
      <c r="CA897" s="64"/>
      <c r="CB897" s="63"/>
      <c r="CC897" s="62"/>
      <c r="CE897" s="61"/>
    </row>
    <row r="898" spans="2:83">
      <c r="B898" s="71"/>
      <c r="C898" s="71"/>
      <c r="D898" s="72"/>
      <c r="E898" s="72"/>
      <c r="F898" s="72"/>
      <c r="BO898" s="71"/>
      <c r="BP898" s="64"/>
      <c r="BQ898" s="70"/>
      <c r="BR898" s="69"/>
      <c r="BS898" s="68"/>
      <c r="BT898" s="67"/>
      <c r="BV898" s="66"/>
      <c r="BW898" s="66"/>
      <c r="BX898" s="65"/>
      <c r="BZ898" s="61"/>
      <c r="CA898" s="64"/>
      <c r="CB898" s="63"/>
      <c r="CC898" s="62"/>
      <c r="CE898" s="61"/>
    </row>
    <row r="899" spans="2:83">
      <c r="B899" s="71"/>
      <c r="C899" s="71"/>
      <c r="D899" s="72"/>
      <c r="E899" s="72"/>
      <c r="F899" s="72"/>
      <c r="BO899" s="71"/>
      <c r="BP899" s="64"/>
      <c r="BQ899" s="70"/>
      <c r="BR899" s="69"/>
      <c r="BS899" s="68"/>
      <c r="BT899" s="67"/>
      <c r="BV899" s="66"/>
      <c r="BW899" s="66"/>
      <c r="BX899" s="65"/>
      <c r="BZ899" s="61"/>
      <c r="CA899" s="64"/>
      <c r="CB899" s="63"/>
      <c r="CC899" s="62"/>
      <c r="CE899" s="61"/>
    </row>
    <row r="900" spans="2:83">
      <c r="B900" s="71"/>
      <c r="C900" s="71"/>
      <c r="D900" s="72"/>
      <c r="E900" s="72"/>
      <c r="F900" s="72"/>
      <c r="BO900" s="71"/>
      <c r="BP900" s="64"/>
      <c r="BQ900" s="70"/>
      <c r="BR900" s="69"/>
      <c r="BS900" s="68"/>
      <c r="BT900" s="67"/>
      <c r="BV900" s="66"/>
      <c r="BW900" s="66"/>
      <c r="BX900" s="65"/>
      <c r="BZ900" s="61"/>
      <c r="CA900" s="64"/>
      <c r="CB900" s="63"/>
      <c r="CC900" s="62"/>
      <c r="CE900" s="61"/>
    </row>
    <row r="901" spans="2:83">
      <c r="B901" s="71"/>
      <c r="C901" s="71"/>
      <c r="D901" s="72"/>
      <c r="E901" s="72"/>
      <c r="F901" s="72"/>
      <c r="BO901" s="71"/>
      <c r="BP901" s="64"/>
      <c r="BQ901" s="70"/>
      <c r="BR901" s="69"/>
      <c r="BS901" s="68"/>
      <c r="BT901" s="67"/>
      <c r="BV901" s="66"/>
      <c r="BW901" s="66"/>
      <c r="BX901" s="65"/>
      <c r="BZ901" s="61"/>
      <c r="CA901" s="64"/>
      <c r="CB901" s="63"/>
      <c r="CC901" s="62"/>
      <c r="CE901" s="61"/>
    </row>
    <row r="902" spans="2:83">
      <c r="B902" s="71"/>
      <c r="C902" s="71"/>
      <c r="D902" s="72"/>
      <c r="E902" s="72"/>
      <c r="F902" s="72"/>
      <c r="BO902" s="71"/>
      <c r="BP902" s="64"/>
      <c r="BQ902" s="70"/>
      <c r="BR902" s="69"/>
      <c r="BS902" s="68"/>
      <c r="BT902" s="67"/>
      <c r="BV902" s="66"/>
      <c r="BW902" s="66"/>
      <c r="BX902" s="65"/>
      <c r="BZ902" s="61"/>
      <c r="CA902" s="64"/>
      <c r="CB902" s="63"/>
      <c r="CC902" s="62"/>
      <c r="CE902" s="61"/>
    </row>
    <row r="903" spans="2:83">
      <c r="B903" s="71"/>
      <c r="C903" s="71"/>
      <c r="D903" s="72"/>
      <c r="E903" s="72"/>
      <c r="F903" s="72"/>
      <c r="BO903" s="71"/>
      <c r="BP903" s="64"/>
      <c r="BQ903" s="70"/>
      <c r="BR903" s="69"/>
      <c r="BS903" s="68"/>
      <c r="BT903" s="67"/>
      <c r="BV903" s="66"/>
      <c r="BW903" s="66"/>
      <c r="BX903" s="65"/>
      <c r="BZ903" s="61"/>
      <c r="CA903" s="64"/>
      <c r="CB903" s="63"/>
      <c r="CC903" s="62"/>
      <c r="CE903" s="61"/>
    </row>
    <row r="904" spans="2:83">
      <c r="B904" s="71"/>
      <c r="C904" s="71"/>
      <c r="D904" s="72"/>
      <c r="E904" s="72"/>
      <c r="F904" s="72"/>
      <c r="BO904" s="71"/>
      <c r="BP904" s="64"/>
      <c r="BQ904" s="70"/>
      <c r="BR904" s="69"/>
      <c r="BS904" s="68"/>
      <c r="BT904" s="67"/>
      <c r="BV904" s="66"/>
      <c r="BW904" s="66"/>
      <c r="BX904" s="65"/>
      <c r="BZ904" s="61"/>
      <c r="CA904" s="64"/>
      <c r="CB904" s="63"/>
      <c r="CC904" s="62"/>
      <c r="CE904" s="61"/>
    </row>
    <row r="905" spans="2:83">
      <c r="B905" s="71"/>
      <c r="C905" s="71"/>
      <c r="D905" s="72"/>
      <c r="E905" s="72"/>
      <c r="F905" s="72"/>
      <c r="BO905" s="71"/>
      <c r="BP905" s="64"/>
      <c r="BQ905" s="70"/>
      <c r="BR905" s="69"/>
      <c r="BS905" s="68"/>
      <c r="BT905" s="67"/>
      <c r="BV905" s="66"/>
      <c r="BW905" s="66"/>
      <c r="BX905" s="65"/>
      <c r="BZ905" s="61"/>
      <c r="CA905" s="64"/>
      <c r="CB905" s="63"/>
      <c r="CC905" s="62"/>
      <c r="CE905" s="61"/>
    </row>
    <row r="906" spans="2:83">
      <c r="B906" s="71"/>
      <c r="C906" s="71"/>
      <c r="D906" s="72"/>
      <c r="E906" s="72"/>
      <c r="F906" s="72"/>
      <c r="BO906" s="71"/>
      <c r="BP906" s="64"/>
      <c r="BQ906" s="70"/>
      <c r="BR906" s="69"/>
      <c r="BS906" s="68"/>
      <c r="BT906" s="67"/>
      <c r="BV906" s="66"/>
      <c r="BW906" s="66"/>
      <c r="BX906" s="65"/>
      <c r="BZ906" s="61"/>
      <c r="CA906" s="64"/>
      <c r="CB906" s="63"/>
      <c r="CC906" s="62"/>
      <c r="CE906" s="61"/>
    </row>
    <row r="907" spans="2:83">
      <c r="B907" s="71"/>
      <c r="C907" s="71"/>
      <c r="D907" s="72"/>
      <c r="E907" s="72"/>
      <c r="F907" s="72"/>
      <c r="BO907" s="71"/>
      <c r="BP907" s="64"/>
      <c r="BQ907" s="70"/>
      <c r="BR907" s="69"/>
      <c r="BS907" s="68"/>
      <c r="BT907" s="67"/>
      <c r="BV907" s="66"/>
      <c r="BW907" s="66"/>
      <c r="BX907" s="65"/>
      <c r="BZ907" s="61"/>
      <c r="CA907" s="64"/>
      <c r="CB907" s="63"/>
      <c r="CC907" s="62"/>
      <c r="CE907" s="61"/>
    </row>
    <row r="908" spans="2:83">
      <c r="B908" s="71"/>
      <c r="C908" s="71"/>
      <c r="D908" s="72"/>
      <c r="E908" s="72"/>
      <c r="F908" s="72"/>
      <c r="BO908" s="71"/>
      <c r="BP908" s="64"/>
      <c r="BQ908" s="70"/>
      <c r="BR908" s="69"/>
      <c r="BS908" s="68"/>
      <c r="BT908" s="67"/>
      <c r="BV908" s="66"/>
      <c r="BW908" s="66"/>
      <c r="BX908" s="65"/>
      <c r="BZ908" s="61"/>
      <c r="CA908" s="64"/>
      <c r="CB908" s="63"/>
      <c r="CC908" s="62"/>
      <c r="CE908" s="61"/>
    </row>
  </sheetData>
  <pageMargins left="0.7" right="0.7" top="0.75" bottom="0.75" header="0.3" footer="0.3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B9" sqref="B9"/>
    </sheetView>
  </sheetViews>
  <sheetFormatPr defaultRowHeight="15.75"/>
  <cols>
    <col min="1" max="1" width="34.875" customWidth="1"/>
    <col min="2" max="2" width="9.375" bestFit="1" customWidth="1"/>
  </cols>
  <sheetData>
    <row r="1" spans="1:14" ht="16.5" thickBot="1">
      <c r="A1" s="108" t="s">
        <v>201</v>
      </c>
      <c r="B1" s="109">
        <v>2019</v>
      </c>
      <c r="C1" s="109">
        <v>2020</v>
      </c>
      <c r="D1" s="109">
        <v>2021</v>
      </c>
      <c r="E1" s="109">
        <v>2022</v>
      </c>
      <c r="F1" s="109">
        <v>2023</v>
      </c>
      <c r="G1" s="109">
        <v>2024</v>
      </c>
      <c r="H1" s="109">
        <v>2025</v>
      </c>
      <c r="I1" s="109">
        <v>2026</v>
      </c>
      <c r="J1" s="109">
        <v>2027</v>
      </c>
      <c r="K1" s="109">
        <v>2028</v>
      </c>
      <c r="L1" s="109">
        <v>2029</v>
      </c>
      <c r="M1" s="109">
        <v>2030</v>
      </c>
      <c r="N1" s="109">
        <v>2031</v>
      </c>
    </row>
    <row r="2" spans="1:14" ht="16.5" thickBot="1">
      <c r="A2" s="110" t="s">
        <v>202</v>
      </c>
      <c r="B2" s="111">
        <v>1.04</v>
      </c>
      <c r="C2" s="111">
        <v>1.04</v>
      </c>
      <c r="D2" s="111">
        <v>1.028</v>
      </c>
      <c r="E2" s="111">
        <v>1.0269999999999999</v>
      </c>
      <c r="F2" s="111">
        <v>1.0269999999999999</v>
      </c>
      <c r="G2" s="111">
        <v>1.0249999999999999</v>
      </c>
      <c r="H2" s="111">
        <v>1.0229999999999999</v>
      </c>
      <c r="I2" s="111">
        <v>1.022</v>
      </c>
      <c r="J2" s="111">
        <v>1.02</v>
      </c>
      <c r="K2" s="111">
        <v>1.02</v>
      </c>
      <c r="L2" s="111">
        <v>1.02</v>
      </c>
      <c r="M2" s="111">
        <v>1.02</v>
      </c>
      <c r="N2" s="111">
        <v>1.02</v>
      </c>
    </row>
    <row r="3" spans="1:14" ht="39.75" thickBot="1">
      <c r="A3" s="110" t="s">
        <v>203</v>
      </c>
      <c r="B3" s="111">
        <v>1.0309999999999999</v>
      </c>
      <c r="C3" s="111">
        <v>1.03</v>
      </c>
      <c r="D3" s="111">
        <v>1.034</v>
      </c>
      <c r="E3" s="111">
        <v>1.03</v>
      </c>
      <c r="F3" s="111">
        <v>1.028</v>
      </c>
      <c r="G3" s="111">
        <v>1.0269999999999999</v>
      </c>
      <c r="H3" s="111">
        <v>1.026</v>
      </c>
      <c r="I3" s="111">
        <v>1.024</v>
      </c>
      <c r="J3" s="111">
        <v>1.022</v>
      </c>
      <c r="K3" s="111">
        <v>1.0209999999999999</v>
      </c>
      <c r="L3" s="111">
        <v>1.02</v>
      </c>
      <c r="M3" s="111">
        <v>1.02</v>
      </c>
      <c r="N3" s="111">
        <v>1.02</v>
      </c>
    </row>
    <row r="4" spans="1:14" ht="16.5" thickBot="1">
      <c r="A4" s="110" t="s">
        <v>204</v>
      </c>
      <c r="B4" s="111">
        <v>1.034</v>
      </c>
      <c r="C4" s="111">
        <v>1.0269999999999999</v>
      </c>
      <c r="D4" s="111">
        <v>1.022</v>
      </c>
      <c r="E4" s="111">
        <v>1.0369999999999999</v>
      </c>
      <c r="F4" s="111">
        <v>1.0369999999999999</v>
      </c>
      <c r="G4" s="111">
        <v>1.036</v>
      </c>
      <c r="H4" s="111">
        <v>1.04</v>
      </c>
      <c r="I4" s="111">
        <v>1.038</v>
      </c>
      <c r="J4" s="111">
        <v>1.038</v>
      </c>
      <c r="K4" s="111">
        <v>1.038</v>
      </c>
      <c r="L4" s="111">
        <v>1.036</v>
      </c>
      <c r="M4" s="111">
        <v>1.036</v>
      </c>
      <c r="N4" s="111">
        <v>1.036</v>
      </c>
    </row>
    <row r="5" spans="1:14" ht="39.75" thickBot="1">
      <c r="A5" s="110" t="s">
        <v>205</v>
      </c>
      <c r="B5" s="111">
        <v>1.03</v>
      </c>
      <c r="C5" s="111">
        <v>1.03</v>
      </c>
      <c r="D5" s="111">
        <v>1.0229999999999999</v>
      </c>
      <c r="E5" s="111">
        <v>1.024</v>
      </c>
      <c r="F5" s="111">
        <v>1.024</v>
      </c>
      <c r="G5" s="111">
        <v>1.024</v>
      </c>
      <c r="H5" s="111">
        <v>1.0249999999999999</v>
      </c>
      <c r="I5" s="111">
        <v>1.024</v>
      </c>
      <c r="J5" s="111">
        <v>1.036</v>
      </c>
      <c r="K5" s="111">
        <v>1.0149999999999999</v>
      </c>
      <c r="L5" s="111">
        <v>0.98299999999999998</v>
      </c>
      <c r="M5" s="111">
        <v>0.98199999999999998</v>
      </c>
      <c r="N5" s="111">
        <v>1</v>
      </c>
    </row>
    <row r="6" spans="1:14" ht="27" thickBot="1">
      <c r="A6" s="110" t="s">
        <v>206</v>
      </c>
      <c r="B6" s="111">
        <v>1.04</v>
      </c>
      <c r="C6" s="111">
        <v>1.04</v>
      </c>
      <c r="D6" s="111">
        <v>1.0409999999999999</v>
      </c>
      <c r="E6" s="111">
        <v>1.0369999999999999</v>
      </c>
      <c r="F6" s="111">
        <v>1.0349999999999999</v>
      </c>
      <c r="G6" s="111">
        <v>1.034</v>
      </c>
      <c r="H6" s="111">
        <v>1.0329999999999999</v>
      </c>
      <c r="I6" s="111">
        <v>1.0309999999999999</v>
      </c>
      <c r="J6" s="111">
        <v>1.0289999999999999</v>
      </c>
      <c r="K6" s="111">
        <v>1.028</v>
      </c>
      <c r="L6" s="111">
        <v>1.0269999999999999</v>
      </c>
      <c r="M6" s="111">
        <v>1.0269999999999999</v>
      </c>
      <c r="N6" s="111">
        <v>1.0269999999999999</v>
      </c>
    </row>
    <row r="7" spans="1:14" ht="27" thickBot="1">
      <c r="A7" s="110" t="s">
        <v>207</v>
      </c>
      <c r="B7" s="111">
        <v>1.04</v>
      </c>
      <c r="C7" s="111">
        <v>1.048</v>
      </c>
      <c r="D7" s="111">
        <v>1.0289999999999999</v>
      </c>
      <c r="E7" s="111">
        <v>1.0289999999999999</v>
      </c>
      <c r="F7" s="111">
        <v>1.0309999999999999</v>
      </c>
      <c r="G7" s="111">
        <v>1.0289999999999999</v>
      </c>
      <c r="H7" s="111">
        <v>1.024</v>
      </c>
      <c r="I7" s="111">
        <v>1.0209999999999999</v>
      </c>
      <c r="J7" s="111">
        <v>1.022</v>
      </c>
      <c r="K7" s="111">
        <v>1.0229999999999999</v>
      </c>
      <c r="L7" s="111">
        <v>1.024</v>
      </c>
      <c r="M7" s="111">
        <v>1.0229999999999999</v>
      </c>
      <c r="N7" s="111">
        <v>1.0229999999999999</v>
      </c>
    </row>
    <row r="8" spans="1:14" ht="16.5" thickBot="1"/>
    <row r="9" spans="1:14" ht="26.25" thickBot="1">
      <c r="A9" s="112" t="s">
        <v>208</v>
      </c>
      <c r="B9">
        <f>1754.41</f>
        <v>1754.41</v>
      </c>
      <c r="C9">
        <f>B9</f>
        <v>1754.41</v>
      </c>
      <c r="D9">
        <f t="shared" ref="D9:N9" si="0">C9</f>
        <v>1754.41</v>
      </c>
      <c r="E9">
        <f t="shared" si="0"/>
        <v>1754.41</v>
      </c>
      <c r="F9">
        <f t="shared" si="0"/>
        <v>1754.41</v>
      </c>
      <c r="G9">
        <f t="shared" si="0"/>
        <v>1754.41</v>
      </c>
      <c r="H9">
        <f t="shared" si="0"/>
        <v>1754.41</v>
      </c>
      <c r="I9">
        <f t="shared" si="0"/>
        <v>1754.41</v>
      </c>
      <c r="J9">
        <f t="shared" si="0"/>
        <v>1754.41</v>
      </c>
      <c r="K9">
        <f t="shared" si="0"/>
        <v>1754.41</v>
      </c>
      <c r="L9">
        <f t="shared" si="0"/>
        <v>1754.41</v>
      </c>
      <c r="M9">
        <f t="shared" si="0"/>
        <v>1754.41</v>
      </c>
      <c r="N9">
        <f t="shared" si="0"/>
        <v>1754.41</v>
      </c>
    </row>
    <row r="10" spans="1:14" ht="26.25" thickBot="1">
      <c r="A10" s="113" t="s">
        <v>209</v>
      </c>
      <c r="B10" s="114">
        <v>71.69</v>
      </c>
      <c r="C10">
        <f t="shared" ref="C10:N10" si="1">B10</f>
        <v>71.69</v>
      </c>
      <c r="D10">
        <f t="shared" si="1"/>
        <v>71.69</v>
      </c>
      <c r="E10">
        <f t="shared" si="1"/>
        <v>71.69</v>
      </c>
      <c r="F10">
        <f t="shared" si="1"/>
        <v>71.69</v>
      </c>
      <c r="G10">
        <f t="shared" si="1"/>
        <v>71.69</v>
      </c>
      <c r="H10">
        <f t="shared" si="1"/>
        <v>71.69</v>
      </c>
      <c r="I10">
        <f t="shared" si="1"/>
        <v>71.69</v>
      </c>
      <c r="J10">
        <f t="shared" si="1"/>
        <v>71.69</v>
      </c>
      <c r="K10">
        <f t="shared" si="1"/>
        <v>71.69</v>
      </c>
      <c r="L10">
        <f t="shared" si="1"/>
        <v>71.69</v>
      </c>
      <c r="M10">
        <f t="shared" si="1"/>
        <v>71.69</v>
      </c>
      <c r="N10">
        <f t="shared" si="1"/>
        <v>71.69</v>
      </c>
    </row>
    <row r="11" spans="1:14" ht="16.5" thickBot="1">
      <c r="A11" s="113" t="s">
        <v>210</v>
      </c>
      <c r="B11">
        <f>B9-B10</f>
        <v>1682.72</v>
      </c>
      <c r="C11">
        <f t="shared" ref="C11:N11" si="2">B11</f>
        <v>1682.72</v>
      </c>
      <c r="D11">
        <f t="shared" si="2"/>
        <v>1682.72</v>
      </c>
      <c r="E11">
        <f t="shared" si="2"/>
        <v>1682.72</v>
      </c>
      <c r="F11">
        <f t="shared" si="2"/>
        <v>1682.72</v>
      </c>
      <c r="G11">
        <f t="shared" si="2"/>
        <v>1682.72</v>
      </c>
      <c r="H11">
        <f t="shared" si="2"/>
        <v>1682.72</v>
      </c>
      <c r="I11">
        <f t="shared" si="2"/>
        <v>1682.72</v>
      </c>
      <c r="J11">
        <f t="shared" si="2"/>
        <v>1682.72</v>
      </c>
      <c r="K11">
        <f t="shared" si="2"/>
        <v>1682.72</v>
      </c>
      <c r="L11">
        <f t="shared" si="2"/>
        <v>1682.72</v>
      </c>
      <c r="M11">
        <f t="shared" si="2"/>
        <v>1682.72</v>
      </c>
      <c r="N11">
        <f t="shared" si="2"/>
        <v>1682.72</v>
      </c>
    </row>
    <row r="12" spans="1:14" ht="16.5" thickBot="1">
      <c r="A12" s="113" t="s">
        <v>211</v>
      </c>
      <c r="B12" s="20">
        <f>B13*B11/1000</f>
        <v>3480.2351583999998</v>
      </c>
      <c r="C12" s="20">
        <f t="shared" ref="C12:D12" si="3">C13*C11/1000</f>
        <v>3562.9576736000004</v>
      </c>
      <c r="D12" s="20">
        <f t="shared" si="3"/>
        <v>3675.5316416000001</v>
      </c>
      <c r="E12" s="20">
        <f>D12*D2</f>
        <v>3778.4465275648004</v>
      </c>
      <c r="F12" s="20">
        <f t="shared" ref="F12:N12" si="4">E12*E2</f>
        <v>3880.4645838090496</v>
      </c>
      <c r="G12" s="20">
        <f t="shared" si="4"/>
        <v>3985.2371275718938</v>
      </c>
      <c r="H12" s="20">
        <f t="shared" si="4"/>
        <v>4084.8680557611906</v>
      </c>
      <c r="I12" s="20">
        <f t="shared" si="4"/>
        <v>4178.820021043698</v>
      </c>
      <c r="J12" s="20">
        <f t="shared" si="4"/>
        <v>4270.7540615066591</v>
      </c>
      <c r="K12" s="20">
        <f t="shared" si="4"/>
        <v>4356.1691427367923</v>
      </c>
      <c r="L12" s="20">
        <f t="shared" si="4"/>
        <v>4443.2925255915279</v>
      </c>
      <c r="M12" s="20">
        <f t="shared" si="4"/>
        <v>4532.1583761033589</v>
      </c>
      <c r="N12" s="20">
        <f t="shared" si="4"/>
        <v>4622.8015436254263</v>
      </c>
    </row>
    <row r="13" spans="1:14" ht="16.5" thickBot="1">
      <c r="A13" s="113" t="s">
        <v>212</v>
      </c>
      <c r="B13">
        <f>B16</f>
        <v>2068.2199999999998</v>
      </c>
      <c r="C13">
        <f>B18</f>
        <v>2117.38</v>
      </c>
      <c r="D13">
        <f>B20</f>
        <v>2184.2800000000002</v>
      </c>
      <c r="E13">
        <f>E12/E11*1000</f>
        <v>2245.43984</v>
      </c>
      <c r="F13">
        <f t="shared" ref="F13:N13" si="5">F12/F11*1000</f>
        <v>2306.06671568</v>
      </c>
      <c r="G13">
        <f t="shared" si="5"/>
        <v>2368.33051700336</v>
      </c>
      <c r="H13">
        <f t="shared" si="5"/>
        <v>2427.5387799284435</v>
      </c>
      <c r="I13">
        <f t="shared" si="5"/>
        <v>2483.372171866798</v>
      </c>
      <c r="J13">
        <f t="shared" si="5"/>
        <v>2538.0063596478672</v>
      </c>
      <c r="K13">
        <f t="shared" si="5"/>
        <v>2588.7664868408247</v>
      </c>
      <c r="L13">
        <f t="shared" si="5"/>
        <v>2640.5418165776409</v>
      </c>
      <c r="M13">
        <f t="shared" si="5"/>
        <v>2693.3526529091937</v>
      </c>
      <c r="N13">
        <f t="shared" si="5"/>
        <v>2747.2197059673781</v>
      </c>
    </row>
    <row r="14" spans="1:14" ht="16.5" thickBot="1">
      <c r="B14">
        <v>2018</v>
      </c>
      <c r="C14">
        <v>2019</v>
      </c>
      <c r="D14">
        <v>2020</v>
      </c>
      <c r="E14">
        <v>2021</v>
      </c>
      <c r="F14">
        <v>2022</v>
      </c>
      <c r="G14">
        <v>2023</v>
      </c>
      <c r="H14">
        <v>2024</v>
      </c>
      <c r="I14">
        <v>2025</v>
      </c>
      <c r="J14">
        <v>2026</v>
      </c>
      <c r="K14">
        <v>2027</v>
      </c>
      <c r="L14">
        <v>2028</v>
      </c>
      <c r="M14">
        <v>2029</v>
      </c>
      <c r="N14">
        <v>2030</v>
      </c>
    </row>
    <row r="15" spans="1:14" ht="16.5" thickBot="1">
      <c r="A15">
        <v>2018</v>
      </c>
      <c r="B15" s="22">
        <v>2008.03</v>
      </c>
    </row>
    <row r="16" spans="1:14" ht="16.5" thickBot="1">
      <c r="B16" s="19">
        <v>2068.2199999999998</v>
      </c>
    </row>
    <row r="17" spans="1:2" ht="16.5" thickBot="1">
      <c r="A17">
        <v>2019</v>
      </c>
      <c r="B17" s="19">
        <v>2068.2199999999998</v>
      </c>
    </row>
    <row r="18" spans="1:2" ht="16.5" thickBot="1">
      <c r="B18" s="19">
        <v>2117.38</v>
      </c>
    </row>
    <row r="19" spans="1:2" ht="16.5" thickBot="1">
      <c r="A19">
        <v>2020</v>
      </c>
      <c r="B19" s="19">
        <v>2117.38</v>
      </c>
    </row>
    <row r="20" spans="1:2" ht="16.5" thickBot="1">
      <c r="B20" s="19">
        <v>2184.2800000000002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ННЗТ</vt:lpstr>
      <vt:lpstr>радиус</vt:lpstr>
      <vt:lpstr>Расчет 2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LUPPOV</dc:creator>
  <cp:lastModifiedBy>user</cp:lastModifiedBy>
  <dcterms:created xsi:type="dcterms:W3CDTF">2019-05-30T07:32:29Z</dcterms:created>
  <dcterms:modified xsi:type="dcterms:W3CDTF">2019-06-24T03:45:09Z</dcterms:modified>
</cp:coreProperties>
</file>